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10" activeTab="0"/>
  </bookViews>
  <sheets>
    <sheet name="read" sheetId="1" r:id="rId1"/>
    <sheet name="pure" sheetId="2" r:id="rId2"/>
    <sheet name="Tbp0.3" sheetId="3" r:id="rId3"/>
    <sheet name="Tbp0.735" sheetId="4" r:id="rId4"/>
    <sheet name="Pbp0.01" sheetId="5" r:id="rId5"/>
    <sheet name="Tbp.3_STS" sheetId="6" state="veryHidden" r:id="rId6"/>
    <sheet name="Pbp.01_STS" sheetId="7" state="veryHidden" r:id="rId7"/>
    <sheet name="TXY" sheetId="8" r:id="rId8"/>
    <sheet name="T-alg" sheetId="9" r:id="rId9"/>
    <sheet name="P-alg_STS" sheetId="10" state="veryHidden" r:id="rId10"/>
    <sheet name="T data (2)_STS" sheetId="11" state="veryHidden" r:id="rId11"/>
    <sheet name="T data_STS" sheetId="12" state="veryHidden" r:id="rId12"/>
    <sheet name="STS_1" sheetId="13" r:id="rId13"/>
    <sheet name="PXY" sheetId="14" r:id="rId14"/>
    <sheet name="T-alg_STS" sheetId="15" state="veryHidden" r:id="rId15"/>
    <sheet name="P-alg" sheetId="16" r:id="rId16"/>
    <sheet name="STS_2" sheetId="17" r:id="rId17"/>
  </sheets>
  <definedNames>
    <definedName name="ChartData" localSheetId="13">'PXY'!$K$5:$K$55</definedName>
    <definedName name="ChartData" localSheetId="12">'STS_1'!$K$5:$K$55</definedName>
    <definedName name="ChartData" localSheetId="16">'STS_2'!$K$5:$K$55</definedName>
    <definedName name="ChartData" localSheetId="7">'TXY'!$K$5:$K$55</definedName>
    <definedName name="InputValues" localSheetId="13">'PXY'!$A$5:$A$55</definedName>
    <definedName name="InputValues" localSheetId="12">'STS_1'!$A$5:$A$55</definedName>
    <definedName name="InputValues" localSheetId="16">'STS_2'!$A$5:$A$55</definedName>
    <definedName name="InputValues" localSheetId="7">'TXY'!$A$5:$A$55</definedName>
    <definedName name="OutputAddresses" localSheetId="13">'PXY'!#REF!</definedName>
    <definedName name="OutputAddresses" localSheetId="12">'STS_1'!$B$4:$C$4</definedName>
    <definedName name="OutputAddresses" localSheetId="16">'STS_2'!$B$4:$C$4</definedName>
    <definedName name="OutputAddresses" localSheetId="7">'TXY'!#REF!</definedName>
    <definedName name="OutputValues" localSheetId="13">'PXY'!$B$5:$C$55</definedName>
    <definedName name="OutputValues" localSheetId="12">'STS_1'!$B$5:$C$55</definedName>
    <definedName name="OutputValues" localSheetId="16">'STS_2'!$B$5:$C$55</definedName>
    <definedName name="OutputValues" localSheetId="7">'TXY'!$B$5:$C$55</definedName>
    <definedName name="_xlnm.Print_Area" localSheetId="15">'P-alg'!$A$1:$J$34</definedName>
    <definedName name="_xlnm.Print_Area" localSheetId="4">'Pbp0.01'!$A$1:$J$45</definedName>
    <definedName name="_xlnm.Print_Area" localSheetId="1">'pure'!$A$1:$J$20</definedName>
    <definedName name="_xlnm.Print_Area" localSheetId="0">'read'!$A$1:$L$47</definedName>
    <definedName name="_xlnm.Print_Area" localSheetId="8">'T-alg'!$A$1:$J$34</definedName>
    <definedName name="_xlnm.Print_Area" localSheetId="2">'Tbp0.3'!$A$1:$J$45</definedName>
    <definedName name="_xlnm.Print_Area" localSheetId="3">'Tbp0.735'!$A$1:$J$45</definedName>
    <definedName name="solver_adj" localSheetId="15" hidden="1">'P-alg'!$C$7</definedName>
    <definedName name="solver_adj" localSheetId="4" hidden="1">'Pbp0.01'!$C$5,'Pbp0.01'!$C$6,'Pbp0.01'!$C$7,'Pbp0.01'!$C$8,'Pbp0.01'!$C$10,'Pbp0.01'!$C$11,'Pbp0.01'!$C$12,'Pbp0.01'!$C$13,'Pbp0.01'!$C$15,'Pbp0.01'!$C$16,'Pbp0.01'!$C$17,'Pbp0.01'!$C$18,'Pbp0.01'!$C$20</definedName>
    <definedName name="solver_adj" localSheetId="1" hidden="1">'pure'!$C$5,'pure'!$C$6</definedName>
    <definedName name="solver_adj" localSheetId="8" hidden="1">'T-alg'!$C$7</definedName>
    <definedName name="solver_adj" localSheetId="2" hidden="1">'Tbp0.3'!$C$5,'Tbp0.3'!$C$6,'Tbp0.3'!$C$7,'Tbp0.3'!$C$8,'Tbp0.3'!$C$10,'Tbp0.3'!$C$11,'Tbp0.3'!$C$12,'Tbp0.3'!$C$13,'Tbp0.3'!$C$15,'Tbp0.3'!$C$16,'Tbp0.3'!$C$17,'Tbp0.3'!$C$18,'Tbp0.3'!$C$20</definedName>
    <definedName name="solver_adj" localSheetId="3" hidden="1">'Tbp0.735'!$C$5,'Tbp0.735'!$C$6,'Tbp0.735'!$C$7,'Tbp0.735'!$C$8,'Tbp0.735'!$C$10,'Tbp0.735'!$C$11,'Tbp0.735'!$C$12,'Tbp0.735'!$C$13,'Tbp0.735'!$C$15,'Tbp0.735'!$C$16,'Tbp0.735'!$C$17,'Tbp0.735'!$C$18,'Tbp0.735'!$C$20</definedName>
    <definedName name="solver_cvg" localSheetId="15" hidden="1">0.00000001</definedName>
    <definedName name="solver_cvg" localSheetId="4" hidden="1">0.00000001</definedName>
    <definedName name="solver_cvg" localSheetId="1" hidden="1">0.00000001</definedName>
    <definedName name="solver_cvg" localSheetId="8" hidden="1">0.00000001</definedName>
    <definedName name="solver_cvg" localSheetId="2" hidden="1">0.00000001</definedName>
    <definedName name="solver_cvg" localSheetId="3" hidden="1">0.00000001</definedName>
    <definedName name="solver_drv" localSheetId="15" hidden="1">2</definedName>
    <definedName name="solver_drv" localSheetId="4" hidden="1">2</definedName>
    <definedName name="solver_drv" localSheetId="1" hidden="1">2</definedName>
    <definedName name="solver_drv" localSheetId="8" hidden="1">2</definedName>
    <definedName name="solver_drv" localSheetId="2" hidden="1">2</definedName>
    <definedName name="solver_drv" localSheetId="3" hidden="1">2</definedName>
    <definedName name="solver_eng" localSheetId="15" hidden="1">1</definedName>
    <definedName name="solver_eng" localSheetId="4" hidden="1">1</definedName>
    <definedName name="solver_eng" localSheetId="1" hidden="1">1</definedName>
    <definedName name="solver_eng" localSheetId="8" hidden="1">1</definedName>
    <definedName name="solver_eng" localSheetId="2" hidden="1">1</definedName>
    <definedName name="solver_eng" localSheetId="3" hidden="1">1</definedName>
    <definedName name="solver_est" localSheetId="15" hidden="1">1</definedName>
    <definedName name="solver_est" localSheetId="4" hidden="1">1</definedName>
    <definedName name="solver_est" localSheetId="1" hidden="1">1</definedName>
    <definedName name="solver_est" localSheetId="8" hidden="1">1</definedName>
    <definedName name="solver_est" localSheetId="2" hidden="1">1</definedName>
    <definedName name="solver_est" localSheetId="3" hidden="1">1</definedName>
    <definedName name="solver_itr" localSheetId="15" hidden="1">2147483647</definedName>
    <definedName name="solver_itr" localSheetId="4" hidden="1">2147483647</definedName>
    <definedName name="solver_itr" localSheetId="1" hidden="1">2147483647</definedName>
    <definedName name="solver_itr" localSheetId="8" hidden="1">2147483647</definedName>
    <definedName name="solver_itr" localSheetId="2" hidden="1">2147483647</definedName>
    <definedName name="solver_itr" localSheetId="3" hidden="1">2147483647</definedName>
    <definedName name="solver_lhs1" localSheetId="15" hidden="1">'P-alg'!#REF!</definedName>
    <definedName name="solver_lhs1" localSheetId="8" hidden="1">'T-alg'!#REF!</definedName>
    <definedName name="solver_lhs2" localSheetId="15" hidden="1">'P-alg'!#REF!</definedName>
    <definedName name="solver_lhs2" localSheetId="8" hidden="1">'T-alg'!#REF!</definedName>
    <definedName name="solver_lhs3" localSheetId="15" hidden="1">'P-alg'!#REF!</definedName>
    <definedName name="solver_lhs3" localSheetId="8" hidden="1">'T-alg'!#REF!</definedName>
    <definedName name="solver_lhs4" localSheetId="15" hidden="1">'P-alg'!#REF!</definedName>
    <definedName name="solver_lhs4" localSheetId="8" hidden="1">'T-alg'!#REF!</definedName>
    <definedName name="solver_lhs5" localSheetId="15" hidden="1">'P-alg'!#REF!</definedName>
    <definedName name="solver_lhs5" localSheetId="8" hidden="1">'T-alg'!#REF!</definedName>
    <definedName name="solver_mip" localSheetId="15" hidden="1">2147483647</definedName>
    <definedName name="solver_mip" localSheetId="4" hidden="1">2147483647</definedName>
    <definedName name="solver_mip" localSheetId="1" hidden="1">2147483647</definedName>
    <definedName name="solver_mip" localSheetId="8" hidden="1">2147483647</definedName>
    <definedName name="solver_mip" localSheetId="2" hidden="1">2147483647</definedName>
    <definedName name="solver_mip" localSheetId="3" hidden="1">2147483647</definedName>
    <definedName name="solver_mni" localSheetId="15" hidden="1">30</definedName>
    <definedName name="solver_mni" localSheetId="4" hidden="1">30</definedName>
    <definedName name="solver_mni" localSheetId="1" hidden="1">30</definedName>
    <definedName name="solver_mni" localSheetId="8" hidden="1">30</definedName>
    <definedName name="solver_mni" localSheetId="2" hidden="1">30</definedName>
    <definedName name="solver_mni" localSheetId="3" hidden="1">30</definedName>
    <definedName name="solver_mrt" localSheetId="15" hidden="1">0.075</definedName>
    <definedName name="solver_mrt" localSheetId="4" hidden="1">0.075</definedName>
    <definedName name="solver_mrt" localSheetId="1" hidden="1">0.075</definedName>
    <definedName name="solver_mrt" localSheetId="8" hidden="1">0.075</definedName>
    <definedName name="solver_mrt" localSheetId="2" hidden="1">0.075</definedName>
    <definedName name="solver_mrt" localSheetId="3" hidden="1">0.075</definedName>
    <definedName name="solver_msl" localSheetId="15" hidden="1">1</definedName>
    <definedName name="solver_msl" localSheetId="4" hidden="1">2</definedName>
    <definedName name="solver_msl" localSheetId="1" hidden="1">2</definedName>
    <definedName name="solver_msl" localSheetId="8" hidden="1">1</definedName>
    <definedName name="solver_msl" localSheetId="2" hidden="1">2</definedName>
    <definedName name="solver_msl" localSheetId="3" hidden="1">2</definedName>
    <definedName name="solver_neg" localSheetId="15" hidden="1">2</definedName>
    <definedName name="solver_neg" localSheetId="4" hidden="1">2</definedName>
    <definedName name="solver_neg" localSheetId="1" hidden="1">1</definedName>
    <definedName name="solver_neg" localSheetId="8" hidden="1">2</definedName>
    <definedName name="solver_neg" localSheetId="2" hidden="1">2</definedName>
    <definedName name="solver_neg" localSheetId="3" hidden="1">2</definedName>
    <definedName name="solver_nod" localSheetId="15" hidden="1">2147483647</definedName>
    <definedName name="solver_nod" localSheetId="4" hidden="1">2147483647</definedName>
    <definedName name="solver_nod" localSheetId="1" hidden="1">2147483647</definedName>
    <definedName name="solver_nod" localSheetId="8" hidden="1">2147483647</definedName>
    <definedName name="solver_nod" localSheetId="2" hidden="1">2147483647</definedName>
    <definedName name="solver_nod" localSheetId="3" hidden="1">2147483647</definedName>
    <definedName name="solver_num" localSheetId="15" hidden="1">0</definedName>
    <definedName name="solver_num" localSheetId="4" hidden="1">0</definedName>
    <definedName name="solver_num" localSheetId="1" hidden="1">0</definedName>
    <definedName name="solver_num" localSheetId="8" hidden="1">0</definedName>
    <definedName name="solver_num" localSheetId="2" hidden="1">0</definedName>
    <definedName name="solver_num" localSheetId="3" hidden="1">0</definedName>
    <definedName name="solver_nwt" localSheetId="15" hidden="1">1</definedName>
    <definedName name="solver_nwt" localSheetId="4" hidden="1">1</definedName>
    <definedName name="solver_nwt" localSheetId="1" hidden="1">1</definedName>
    <definedName name="solver_nwt" localSheetId="8" hidden="1">1</definedName>
    <definedName name="solver_nwt" localSheetId="2" hidden="1">1</definedName>
    <definedName name="solver_nwt" localSheetId="3" hidden="1">1</definedName>
    <definedName name="solver_opt" localSheetId="15" hidden="1">'P-alg'!$J$15</definedName>
    <definedName name="solver_opt" localSheetId="4" hidden="1">'Pbp0.01'!$J$38</definedName>
    <definedName name="solver_opt" localSheetId="1" hidden="1">'pure'!$J$13</definedName>
    <definedName name="solver_opt" localSheetId="8" hidden="1">'T-alg'!$J$15</definedName>
    <definedName name="solver_opt" localSheetId="2" hidden="1">'Tbp0.3'!$J$38</definedName>
    <definedName name="solver_opt" localSheetId="3" hidden="1">'Tbp0.735'!$J$38</definedName>
    <definedName name="solver_pre" localSheetId="15" hidden="1">0.00000001</definedName>
    <definedName name="solver_pre" localSheetId="4" hidden="1">0.00000001</definedName>
    <definedName name="solver_pre" localSheetId="1" hidden="1">0.00000001</definedName>
    <definedName name="solver_pre" localSheetId="8" hidden="1">0.00000001</definedName>
    <definedName name="solver_pre" localSheetId="2" hidden="1">0.00000001</definedName>
    <definedName name="solver_pre" localSheetId="3" hidden="1">0.00000001</definedName>
    <definedName name="solver_rbv" localSheetId="15" hidden="1">2</definedName>
    <definedName name="solver_rbv" localSheetId="4" hidden="1">2</definedName>
    <definedName name="solver_rbv" localSheetId="1" hidden="1">2</definedName>
    <definedName name="solver_rbv" localSheetId="8" hidden="1">2</definedName>
    <definedName name="solver_rbv" localSheetId="2" hidden="1">2</definedName>
    <definedName name="solver_rbv" localSheetId="3" hidden="1">2</definedName>
    <definedName name="solver_rel1" localSheetId="15" hidden="1">1</definedName>
    <definedName name="solver_rel1" localSheetId="8" hidden="1">1</definedName>
    <definedName name="solver_rel2" localSheetId="15" hidden="1">3</definedName>
    <definedName name="solver_rel2" localSheetId="8" hidden="1">3</definedName>
    <definedName name="solver_rel3" localSheetId="15" hidden="1">3</definedName>
    <definedName name="solver_rel3" localSheetId="8" hidden="1">3</definedName>
    <definedName name="solver_rel4" localSheetId="15" hidden="1">1</definedName>
    <definedName name="solver_rel4" localSheetId="8" hidden="1">1</definedName>
    <definedName name="solver_rel5" localSheetId="15" hidden="1">3</definedName>
    <definedName name="solver_rel5" localSheetId="8" hidden="1">3</definedName>
    <definedName name="solver_rhs1" localSheetId="15" hidden="1">150</definedName>
    <definedName name="solver_rhs1" localSheetId="8" hidden="1">150</definedName>
    <definedName name="solver_rhs2" localSheetId="15" hidden="1">70</definedName>
    <definedName name="solver_rhs2" localSheetId="8" hidden="1">70</definedName>
    <definedName name="solver_rhs3" localSheetId="15" hidden="1">0</definedName>
    <definedName name="solver_rhs3" localSheetId="8" hidden="1">0</definedName>
    <definedName name="solver_rhs4" localSheetId="15" hidden="1">150</definedName>
    <definedName name="solver_rhs4" localSheetId="8" hidden="1">150</definedName>
    <definedName name="solver_rhs5" localSheetId="15" hidden="1">70</definedName>
    <definedName name="solver_rhs5" localSheetId="8" hidden="1">70</definedName>
    <definedName name="solver_rlx" localSheetId="15" hidden="1">2</definedName>
    <definedName name="solver_rlx" localSheetId="4" hidden="1">2</definedName>
    <definedName name="solver_rlx" localSheetId="1" hidden="1">2</definedName>
    <definedName name="solver_rlx" localSheetId="8" hidden="1">2</definedName>
    <definedName name="solver_rlx" localSheetId="2" hidden="1">2</definedName>
    <definedName name="solver_rlx" localSheetId="3" hidden="1">2</definedName>
    <definedName name="solver_rsd" localSheetId="15" hidden="1">0</definedName>
    <definedName name="solver_rsd" localSheetId="4" hidden="1">0</definedName>
    <definedName name="solver_rsd" localSheetId="1" hidden="1">0</definedName>
    <definedName name="solver_rsd" localSheetId="8" hidden="1">0</definedName>
    <definedName name="solver_rsd" localSheetId="2" hidden="1">0</definedName>
    <definedName name="solver_rsd" localSheetId="3" hidden="1">0</definedName>
    <definedName name="solver_scl" localSheetId="15" hidden="1">2</definedName>
    <definedName name="solver_scl" localSheetId="4" hidden="1">2</definedName>
    <definedName name="solver_scl" localSheetId="1" hidden="1">2</definedName>
    <definedName name="solver_scl" localSheetId="8" hidden="1">0</definedName>
    <definedName name="solver_scl" localSheetId="2" hidden="1">2</definedName>
    <definedName name="solver_scl" localSheetId="3" hidden="1">2</definedName>
    <definedName name="solver_sho" localSheetId="15" hidden="1">2</definedName>
    <definedName name="solver_sho" localSheetId="4" hidden="1">2</definedName>
    <definedName name="solver_sho" localSheetId="1" hidden="1">2</definedName>
    <definedName name="solver_sho" localSheetId="8" hidden="1">2</definedName>
    <definedName name="solver_sho" localSheetId="2" hidden="1">2</definedName>
    <definedName name="solver_sho" localSheetId="3" hidden="1">2</definedName>
    <definedName name="solver_ssz" localSheetId="15" hidden="1">100</definedName>
    <definedName name="solver_ssz" localSheetId="4" hidden="1">100</definedName>
    <definedName name="solver_ssz" localSheetId="1" hidden="1">100</definedName>
    <definedName name="solver_ssz" localSheetId="8" hidden="1">100</definedName>
    <definedName name="solver_ssz" localSheetId="2" hidden="1">100</definedName>
    <definedName name="solver_ssz" localSheetId="3" hidden="1">100</definedName>
    <definedName name="solver_tim" localSheetId="15" hidden="1">2147483647</definedName>
    <definedName name="solver_tim" localSheetId="4" hidden="1">2147483647</definedName>
    <definedName name="solver_tim" localSheetId="1" hidden="1">2147483647</definedName>
    <definedName name="solver_tim" localSheetId="8" hidden="1">2147483647</definedName>
    <definedName name="solver_tim" localSheetId="2" hidden="1">2147483647</definedName>
    <definedName name="solver_tim" localSheetId="3" hidden="1">2147483647</definedName>
    <definedName name="solver_tol" localSheetId="15" hidden="1">0.01</definedName>
    <definedName name="solver_tol" localSheetId="4" hidden="1">0.01</definedName>
    <definedName name="solver_tol" localSheetId="1" hidden="1">0.01</definedName>
    <definedName name="solver_tol" localSheetId="8" hidden="1">0.01</definedName>
    <definedName name="solver_tol" localSheetId="2" hidden="1">0.01</definedName>
    <definedName name="solver_tol" localSheetId="3" hidden="1">0.01</definedName>
    <definedName name="solver_typ" localSheetId="15" hidden="1">2</definedName>
    <definedName name="solver_typ" localSheetId="4" hidden="1">2</definedName>
    <definedName name="solver_typ" localSheetId="1" hidden="1">2</definedName>
    <definedName name="solver_typ" localSheetId="8" hidden="1">2</definedName>
    <definedName name="solver_typ" localSheetId="2" hidden="1">2</definedName>
    <definedName name="solver_typ" localSheetId="3" hidden="1">2</definedName>
    <definedName name="solver_val" localSheetId="15" hidden="1">0</definedName>
    <definedName name="solver_val" localSheetId="4" hidden="1">0</definedName>
    <definedName name="solver_val" localSheetId="1" hidden="1">0</definedName>
    <definedName name="solver_val" localSheetId="8" hidden="1">0</definedName>
    <definedName name="solver_val" localSheetId="2" hidden="1">0</definedName>
    <definedName name="solver_val" localSheetId="3" hidden="1">0</definedName>
    <definedName name="solver_ver" localSheetId="15" hidden="1">3</definedName>
    <definedName name="solver_ver" localSheetId="4" hidden="1">3</definedName>
    <definedName name="solver_ver" localSheetId="1" hidden="1">3</definedName>
    <definedName name="solver_ver" localSheetId="8" hidden="1">3</definedName>
    <definedName name="solver_ver" localSheetId="2" hidden="1">3</definedName>
    <definedName name="solver_ver" localSheetId="3" hidden="1">3</definedName>
  </definedNames>
  <calcPr fullCalcOnLoad="1"/>
</workbook>
</file>

<file path=xl/comments13.xml><?xml version="1.0" encoding="utf-8"?>
<comments xmlns="http://schemas.openxmlformats.org/spreadsheetml/2006/main">
  <authors>
    <author>Michael Hanyak</author>
  </authors>
  <commentList>
    <comment ref="B5" authorId="0">
      <text>
        <r>
          <rPr>
            <sz val="9"/>
            <rFont val="Tahoma"/>
            <family val="2"/>
          </rPr>
          <t>Solver converged in probability to a global solution.</t>
        </r>
      </text>
    </comment>
    <comment ref="B6" authorId="0">
      <text>
        <r>
          <rPr>
            <sz val="9"/>
            <rFont val="Tahoma"/>
            <family val="2"/>
          </rPr>
          <t>Solver converged in probability to a global solution.</t>
        </r>
      </text>
    </comment>
    <comment ref="B7" authorId="0">
      <text>
        <r>
          <rPr>
            <sz val="9"/>
            <rFont val="Tahoma"/>
            <family val="2"/>
          </rPr>
          <t>Solver converged in probability to a global solution.</t>
        </r>
      </text>
    </comment>
    <comment ref="B8" authorId="0">
      <text>
        <r>
          <rPr>
            <sz val="9"/>
            <rFont val="Tahoma"/>
            <family val="2"/>
          </rPr>
          <t>Solver converged in probability to a global solution.</t>
        </r>
      </text>
    </comment>
    <comment ref="B9" authorId="0">
      <text>
        <r>
          <rPr>
            <sz val="9"/>
            <rFont val="Tahoma"/>
            <family val="2"/>
          </rPr>
          <t>Solver converged in probability to a global solution.</t>
        </r>
      </text>
    </comment>
    <comment ref="B10" authorId="0">
      <text>
        <r>
          <rPr>
            <sz val="9"/>
            <rFont val="Tahoma"/>
            <family val="2"/>
          </rPr>
          <t>Solver converged in probability to a global solution.</t>
        </r>
      </text>
    </comment>
    <comment ref="B11" authorId="0">
      <text>
        <r>
          <rPr>
            <sz val="9"/>
            <rFont val="Tahoma"/>
            <family val="2"/>
          </rPr>
          <t>Solver converged in probability to a global solution.</t>
        </r>
      </text>
    </comment>
    <comment ref="B12" authorId="0">
      <text>
        <r>
          <rPr>
            <sz val="9"/>
            <rFont val="Tahoma"/>
            <family val="2"/>
          </rPr>
          <t>Solver converged in probability to a global solution.</t>
        </r>
      </text>
    </comment>
    <comment ref="B13" authorId="0">
      <text>
        <r>
          <rPr>
            <sz val="9"/>
            <rFont val="Tahoma"/>
            <family val="2"/>
          </rPr>
          <t>Solver converged in probability to a global solution.</t>
        </r>
      </text>
    </comment>
    <comment ref="B14" authorId="0">
      <text>
        <r>
          <rPr>
            <sz val="9"/>
            <rFont val="Tahoma"/>
            <family val="2"/>
          </rPr>
          <t>Solver converged in probability to a global solution.</t>
        </r>
      </text>
    </comment>
    <comment ref="B15" authorId="0">
      <text>
        <r>
          <rPr>
            <sz val="9"/>
            <rFont val="Tahoma"/>
            <family val="2"/>
          </rPr>
          <t>Solver converged in probability to a global solution.</t>
        </r>
      </text>
    </comment>
    <comment ref="B16" authorId="0">
      <text>
        <r>
          <rPr>
            <sz val="9"/>
            <rFont val="Tahoma"/>
            <family val="2"/>
          </rPr>
          <t>Solver converged in probability to a global solution.</t>
        </r>
      </text>
    </comment>
    <comment ref="B17" authorId="0">
      <text>
        <r>
          <rPr>
            <sz val="9"/>
            <rFont val="Tahoma"/>
            <family val="2"/>
          </rPr>
          <t>Solver converged in probability to a global solution.</t>
        </r>
      </text>
    </comment>
    <comment ref="B18" authorId="0">
      <text>
        <r>
          <rPr>
            <sz val="9"/>
            <rFont val="Tahoma"/>
            <family val="2"/>
          </rPr>
          <t>Solver converged in probability to a global solution.</t>
        </r>
      </text>
    </comment>
    <comment ref="B19" authorId="0">
      <text>
        <r>
          <rPr>
            <sz val="9"/>
            <rFont val="Tahoma"/>
            <family val="2"/>
          </rPr>
          <t>Solver converged in probability to a global solution.</t>
        </r>
      </text>
    </comment>
    <comment ref="B20" authorId="0">
      <text>
        <r>
          <rPr>
            <sz val="9"/>
            <rFont val="Tahoma"/>
            <family val="2"/>
          </rPr>
          <t>Solver converged in probability to a global solution.</t>
        </r>
      </text>
    </comment>
    <comment ref="B21" authorId="0">
      <text>
        <r>
          <rPr>
            <sz val="9"/>
            <rFont val="Tahoma"/>
            <family val="2"/>
          </rPr>
          <t>Solver converged in probability to a global solution.</t>
        </r>
      </text>
    </comment>
    <comment ref="B22" authorId="0">
      <text>
        <r>
          <rPr>
            <sz val="9"/>
            <rFont val="Tahoma"/>
            <family val="2"/>
          </rPr>
          <t>Solver converged in probability to a global solution.</t>
        </r>
      </text>
    </comment>
    <comment ref="B23" authorId="0">
      <text>
        <r>
          <rPr>
            <sz val="9"/>
            <rFont val="Tahoma"/>
            <family val="2"/>
          </rPr>
          <t>Solver converged in probability to a global solution.</t>
        </r>
      </text>
    </comment>
    <comment ref="B24" authorId="0">
      <text>
        <r>
          <rPr>
            <sz val="9"/>
            <rFont val="Tahoma"/>
            <family val="2"/>
          </rPr>
          <t>Solver converged in probability to a global solution.</t>
        </r>
      </text>
    </comment>
    <comment ref="B25" authorId="0">
      <text>
        <r>
          <rPr>
            <sz val="9"/>
            <rFont val="Tahoma"/>
            <family val="2"/>
          </rPr>
          <t>Solver converged in probability to a global solution.</t>
        </r>
      </text>
    </comment>
    <comment ref="B26" authorId="0">
      <text>
        <r>
          <rPr>
            <sz val="9"/>
            <rFont val="Tahoma"/>
            <family val="2"/>
          </rPr>
          <t>Solver converged in probability to a global solution.</t>
        </r>
      </text>
    </comment>
    <comment ref="B27" authorId="0">
      <text>
        <r>
          <rPr>
            <sz val="9"/>
            <rFont val="Tahoma"/>
            <family val="2"/>
          </rPr>
          <t>Solver converged in probability to a global solution.</t>
        </r>
      </text>
    </comment>
    <comment ref="B28" authorId="0">
      <text>
        <r>
          <rPr>
            <sz val="9"/>
            <rFont val="Tahoma"/>
            <family val="2"/>
          </rPr>
          <t>Solver converged in probability to a global solution.</t>
        </r>
      </text>
    </comment>
    <comment ref="B29" authorId="0">
      <text>
        <r>
          <rPr>
            <sz val="9"/>
            <rFont val="Tahoma"/>
            <family val="2"/>
          </rPr>
          <t>Solver converged in probability to a global solution.</t>
        </r>
      </text>
    </comment>
    <comment ref="B30" authorId="0">
      <text>
        <r>
          <rPr>
            <sz val="9"/>
            <rFont val="Tahoma"/>
            <family val="2"/>
          </rPr>
          <t>Solver converged in probability to a global solution.</t>
        </r>
      </text>
    </comment>
    <comment ref="B31" authorId="0">
      <text>
        <r>
          <rPr>
            <sz val="9"/>
            <rFont val="Tahoma"/>
            <family val="2"/>
          </rPr>
          <t>Solver converged in probability to a global solution.</t>
        </r>
      </text>
    </comment>
    <comment ref="B32" authorId="0">
      <text>
        <r>
          <rPr>
            <sz val="9"/>
            <rFont val="Tahoma"/>
            <family val="2"/>
          </rPr>
          <t>Solver converged in probability to a global solution.</t>
        </r>
      </text>
    </comment>
    <comment ref="B33" authorId="0">
      <text>
        <r>
          <rPr>
            <sz val="9"/>
            <rFont val="Tahoma"/>
            <family val="2"/>
          </rPr>
          <t>Solver converged in probability to a global solution.</t>
        </r>
      </text>
    </comment>
    <comment ref="B34" authorId="0">
      <text>
        <r>
          <rPr>
            <sz val="9"/>
            <rFont val="Tahoma"/>
            <family val="2"/>
          </rPr>
          <t>Solver converged in probability to a global solution.</t>
        </r>
      </text>
    </comment>
    <comment ref="B35" authorId="0">
      <text>
        <r>
          <rPr>
            <sz val="9"/>
            <rFont val="Tahoma"/>
            <family val="2"/>
          </rPr>
          <t>Solver converged in probability to a global solution.</t>
        </r>
      </text>
    </comment>
    <comment ref="B36" authorId="0">
      <text>
        <r>
          <rPr>
            <sz val="9"/>
            <rFont val="Tahoma"/>
            <family val="2"/>
          </rPr>
          <t>Solver converged in probability to a global solution.</t>
        </r>
      </text>
    </comment>
    <comment ref="B37" authorId="0">
      <text>
        <r>
          <rPr>
            <sz val="9"/>
            <rFont val="Tahoma"/>
            <family val="2"/>
          </rPr>
          <t>Solver converged in probability to a global solution.</t>
        </r>
      </text>
    </comment>
    <comment ref="B38" authorId="0">
      <text>
        <r>
          <rPr>
            <sz val="9"/>
            <rFont val="Tahoma"/>
            <family val="2"/>
          </rPr>
          <t>Solver converged in probability to a global solution.</t>
        </r>
      </text>
    </comment>
    <comment ref="B39" authorId="0">
      <text>
        <r>
          <rPr>
            <sz val="9"/>
            <rFont val="Tahoma"/>
            <family val="2"/>
          </rPr>
          <t>Solver converged in probability to a global solution.</t>
        </r>
      </text>
    </comment>
    <comment ref="B40" authorId="0">
      <text>
        <r>
          <rPr>
            <sz val="9"/>
            <rFont val="Tahoma"/>
            <family val="2"/>
          </rPr>
          <t>Solver converged in probability to a global solution.</t>
        </r>
      </text>
    </comment>
    <comment ref="B41" authorId="0">
      <text>
        <r>
          <rPr>
            <sz val="9"/>
            <rFont val="Tahoma"/>
            <family val="2"/>
          </rPr>
          <t>Solver converged in probability to a global solution.</t>
        </r>
      </text>
    </comment>
    <comment ref="B42" authorId="0">
      <text>
        <r>
          <rPr>
            <sz val="9"/>
            <rFont val="Tahoma"/>
            <family val="2"/>
          </rPr>
          <t>Solver converged in probability to a global solution.</t>
        </r>
      </text>
    </comment>
    <comment ref="B43" authorId="0">
      <text>
        <r>
          <rPr>
            <sz val="9"/>
            <rFont val="Tahoma"/>
            <family val="2"/>
          </rPr>
          <t>Solver converged in probability to a global solution.</t>
        </r>
      </text>
    </comment>
    <comment ref="B44" authorId="0">
      <text>
        <r>
          <rPr>
            <sz val="9"/>
            <rFont val="Tahoma"/>
            <family val="2"/>
          </rPr>
          <t>Solver converged in probability to a global solution.</t>
        </r>
      </text>
    </comment>
    <comment ref="B45" authorId="0">
      <text>
        <r>
          <rPr>
            <sz val="9"/>
            <rFont val="Tahoma"/>
            <family val="2"/>
          </rPr>
          <t>Solver converged in probability to a global solution.</t>
        </r>
      </text>
    </comment>
    <comment ref="B46" authorId="0">
      <text>
        <r>
          <rPr>
            <sz val="9"/>
            <rFont val="Tahoma"/>
            <family val="2"/>
          </rPr>
          <t>Solver converged in probability to a global solution.</t>
        </r>
      </text>
    </comment>
    <comment ref="B47" authorId="0">
      <text>
        <r>
          <rPr>
            <sz val="9"/>
            <rFont val="Tahoma"/>
            <family val="2"/>
          </rPr>
          <t>Solver converged in probability to a global solution.</t>
        </r>
      </text>
    </comment>
    <comment ref="B48" authorId="0">
      <text>
        <r>
          <rPr>
            <sz val="9"/>
            <rFont val="Tahoma"/>
            <family val="2"/>
          </rPr>
          <t>Solver converged in probability to a global solution.</t>
        </r>
      </text>
    </comment>
    <comment ref="B49" authorId="0">
      <text>
        <r>
          <rPr>
            <sz val="9"/>
            <rFont val="Tahoma"/>
            <family val="2"/>
          </rPr>
          <t>Solver converged in probability to a global solution.</t>
        </r>
      </text>
    </comment>
    <comment ref="B50" authorId="0">
      <text>
        <r>
          <rPr>
            <sz val="9"/>
            <rFont val="Tahoma"/>
            <family val="2"/>
          </rPr>
          <t>Solver converged in probability to a global solution.</t>
        </r>
      </text>
    </comment>
    <comment ref="B51" authorId="0">
      <text>
        <r>
          <rPr>
            <sz val="9"/>
            <rFont val="Tahoma"/>
            <family val="2"/>
          </rPr>
          <t>Solver converged in probability to a global solution.</t>
        </r>
      </text>
    </comment>
    <comment ref="B52" authorId="0">
      <text>
        <r>
          <rPr>
            <sz val="9"/>
            <rFont val="Tahoma"/>
            <family val="2"/>
          </rPr>
          <t>Solver converged in probability to a global solution.</t>
        </r>
      </text>
    </comment>
    <comment ref="B53" authorId="0">
      <text>
        <r>
          <rPr>
            <sz val="9"/>
            <rFont val="Tahoma"/>
            <family val="2"/>
          </rPr>
          <t>Solver converged in probability to a global solution.</t>
        </r>
      </text>
    </comment>
    <comment ref="B54" authorId="0">
      <text>
        <r>
          <rPr>
            <sz val="9"/>
            <rFont val="Tahoma"/>
            <family val="2"/>
          </rPr>
          <t>Solver converged in probability to a global solution.</t>
        </r>
      </text>
    </comment>
    <comment ref="B55" authorId="0">
      <text>
        <r>
          <rPr>
            <sz val="9"/>
            <rFont val="Tahoma"/>
            <family val="2"/>
          </rPr>
          <t>Solver converged in probability to a global solution.</t>
        </r>
      </text>
    </comment>
  </commentList>
</comments>
</file>

<file path=xl/comments14.xml><?xml version="1.0" encoding="utf-8"?>
<comments xmlns="http://schemas.openxmlformats.org/spreadsheetml/2006/main">
  <authors>
    <author>Michael Hanyak</author>
  </authors>
  <commentList>
    <comment ref="B5" authorId="0">
      <text>
        <r>
          <rPr>
            <sz val="9"/>
            <rFont val="Tahoma"/>
            <family val="2"/>
          </rPr>
          <t>Solver converged in probability to a global solution.</t>
        </r>
      </text>
    </comment>
    <comment ref="B6" authorId="0">
      <text>
        <r>
          <rPr>
            <sz val="9"/>
            <rFont val="Tahoma"/>
            <family val="2"/>
          </rPr>
          <t>Solver converged in probability to a global solution.</t>
        </r>
      </text>
    </comment>
    <comment ref="B7" authorId="0">
      <text>
        <r>
          <rPr>
            <sz val="9"/>
            <rFont val="Tahoma"/>
            <family val="2"/>
          </rPr>
          <t>Solver converged in probability to a global solution.</t>
        </r>
      </text>
    </comment>
    <comment ref="B8" authorId="0">
      <text>
        <r>
          <rPr>
            <sz val="9"/>
            <rFont val="Tahoma"/>
            <family val="2"/>
          </rPr>
          <t>Solver converged in probability to a global solution.</t>
        </r>
      </text>
    </comment>
    <comment ref="B9" authorId="0">
      <text>
        <r>
          <rPr>
            <sz val="9"/>
            <rFont val="Tahoma"/>
            <family val="2"/>
          </rPr>
          <t>Solver converged in probability to a global solution.</t>
        </r>
      </text>
    </comment>
    <comment ref="B10" authorId="0">
      <text>
        <r>
          <rPr>
            <sz val="9"/>
            <rFont val="Tahoma"/>
            <family val="2"/>
          </rPr>
          <t>Solver converged in probability to a global solution.</t>
        </r>
      </text>
    </comment>
    <comment ref="B11" authorId="0">
      <text>
        <r>
          <rPr>
            <sz val="9"/>
            <rFont val="Tahoma"/>
            <family val="2"/>
          </rPr>
          <t>Solver converged in probability to a global solution.</t>
        </r>
      </text>
    </comment>
    <comment ref="B12" authorId="0">
      <text>
        <r>
          <rPr>
            <sz val="9"/>
            <rFont val="Tahoma"/>
            <family val="2"/>
          </rPr>
          <t>Solver converged in probability to a global solution.</t>
        </r>
      </text>
    </comment>
    <comment ref="B13" authorId="0">
      <text>
        <r>
          <rPr>
            <sz val="9"/>
            <rFont val="Tahoma"/>
            <family val="2"/>
          </rPr>
          <t>Solver converged in probability to a global solution.</t>
        </r>
      </text>
    </comment>
    <comment ref="B14" authorId="0">
      <text>
        <r>
          <rPr>
            <sz val="9"/>
            <rFont val="Tahoma"/>
            <family val="2"/>
          </rPr>
          <t>Solver converged in probability to a global solution.</t>
        </r>
      </text>
    </comment>
    <comment ref="B15" authorId="0">
      <text>
        <r>
          <rPr>
            <sz val="9"/>
            <rFont val="Tahoma"/>
            <family val="2"/>
          </rPr>
          <t>Solver converged in probability to a global solution.</t>
        </r>
      </text>
    </comment>
    <comment ref="B16" authorId="0">
      <text>
        <r>
          <rPr>
            <sz val="9"/>
            <rFont val="Tahoma"/>
            <family val="2"/>
          </rPr>
          <t>Solver converged in probability to a global solution.</t>
        </r>
      </text>
    </comment>
    <comment ref="B17" authorId="0">
      <text>
        <r>
          <rPr>
            <sz val="9"/>
            <rFont val="Tahoma"/>
            <family val="2"/>
          </rPr>
          <t>Solver converged in probability to a global solution.</t>
        </r>
      </text>
    </comment>
    <comment ref="B18" authorId="0">
      <text>
        <r>
          <rPr>
            <sz val="9"/>
            <rFont val="Tahoma"/>
            <family val="2"/>
          </rPr>
          <t>Solver converged in probability to a global solution.</t>
        </r>
      </text>
    </comment>
    <comment ref="B19" authorId="0">
      <text>
        <r>
          <rPr>
            <sz val="9"/>
            <rFont val="Tahoma"/>
            <family val="2"/>
          </rPr>
          <t>Solver converged in probability to a global solution.</t>
        </r>
      </text>
    </comment>
    <comment ref="B20" authorId="0">
      <text>
        <r>
          <rPr>
            <sz val="9"/>
            <rFont val="Tahoma"/>
            <family val="2"/>
          </rPr>
          <t>Solver converged in probability to a global solution.</t>
        </r>
      </text>
    </comment>
    <comment ref="B21" authorId="0">
      <text>
        <r>
          <rPr>
            <sz val="9"/>
            <rFont val="Tahoma"/>
            <family val="2"/>
          </rPr>
          <t>Solver converged in probability to a global solution.</t>
        </r>
      </text>
    </comment>
    <comment ref="B22" authorId="0">
      <text>
        <r>
          <rPr>
            <sz val="9"/>
            <rFont val="Tahoma"/>
            <family val="2"/>
          </rPr>
          <t>Solver converged in probability to a global solution.</t>
        </r>
      </text>
    </comment>
    <comment ref="B23" authorId="0">
      <text>
        <r>
          <rPr>
            <sz val="9"/>
            <rFont val="Tahoma"/>
            <family val="2"/>
          </rPr>
          <t>Solver converged in probability to a global solution.</t>
        </r>
      </text>
    </comment>
    <comment ref="B24" authorId="0">
      <text>
        <r>
          <rPr>
            <sz val="9"/>
            <rFont val="Tahoma"/>
            <family val="2"/>
          </rPr>
          <t>Solver converged in probability to a global solution.</t>
        </r>
      </text>
    </comment>
    <comment ref="B25" authorId="0">
      <text>
        <r>
          <rPr>
            <sz val="9"/>
            <rFont val="Tahoma"/>
            <family val="2"/>
          </rPr>
          <t>Solver converged in probability to a global solution.</t>
        </r>
      </text>
    </comment>
    <comment ref="B26" authorId="0">
      <text>
        <r>
          <rPr>
            <sz val="9"/>
            <rFont val="Tahoma"/>
            <family val="2"/>
          </rPr>
          <t>Solver converged in probability to a global solution.</t>
        </r>
      </text>
    </comment>
    <comment ref="B27" authorId="0">
      <text>
        <r>
          <rPr>
            <sz val="9"/>
            <rFont val="Tahoma"/>
            <family val="2"/>
          </rPr>
          <t>Solver converged in probability to a global solution.</t>
        </r>
      </text>
    </comment>
    <comment ref="B28" authorId="0">
      <text>
        <r>
          <rPr>
            <sz val="9"/>
            <rFont val="Tahoma"/>
            <family val="2"/>
          </rPr>
          <t>Solver converged in probability to a global solution.</t>
        </r>
      </text>
    </comment>
    <comment ref="B29" authorId="0">
      <text>
        <r>
          <rPr>
            <sz val="9"/>
            <rFont val="Tahoma"/>
            <family val="2"/>
          </rPr>
          <t>Solver converged in probability to a global solution.</t>
        </r>
      </text>
    </comment>
    <comment ref="B30" authorId="0">
      <text>
        <r>
          <rPr>
            <sz val="9"/>
            <rFont val="Tahoma"/>
            <family val="2"/>
          </rPr>
          <t>Solver converged in probability to a global solution.</t>
        </r>
      </text>
    </comment>
    <comment ref="B31" authorId="0">
      <text>
        <r>
          <rPr>
            <sz val="9"/>
            <rFont val="Tahoma"/>
            <family val="2"/>
          </rPr>
          <t>Solver converged in probability to a global solution.</t>
        </r>
      </text>
    </comment>
    <comment ref="B32" authorId="0">
      <text>
        <r>
          <rPr>
            <sz val="9"/>
            <rFont val="Tahoma"/>
            <family val="2"/>
          </rPr>
          <t>Solver converged in probability to a global solution.</t>
        </r>
      </text>
    </comment>
    <comment ref="B33" authorId="0">
      <text>
        <r>
          <rPr>
            <sz val="9"/>
            <rFont val="Tahoma"/>
            <family val="2"/>
          </rPr>
          <t>Solver converged in probability to a global solution.</t>
        </r>
      </text>
    </comment>
    <comment ref="B34" authorId="0">
      <text>
        <r>
          <rPr>
            <sz val="9"/>
            <rFont val="Tahoma"/>
            <family val="2"/>
          </rPr>
          <t>Solver converged in probability to a global solution.</t>
        </r>
      </text>
    </comment>
    <comment ref="B35" authorId="0">
      <text>
        <r>
          <rPr>
            <sz val="9"/>
            <rFont val="Tahoma"/>
            <family val="2"/>
          </rPr>
          <t>Solver converged in probability to a global solution.</t>
        </r>
      </text>
    </comment>
    <comment ref="B36" authorId="0">
      <text>
        <r>
          <rPr>
            <sz val="9"/>
            <rFont val="Tahoma"/>
            <family val="2"/>
          </rPr>
          <t>Solver converged in probability to a global solution.</t>
        </r>
      </text>
    </comment>
    <comment ref="B37" authorId="0">
      <text>
        <r>
          <rPr>
            <sz val="9"/>
            <rFont val="Tahoma"/>
            <family val="2"/>
          </rPr>
          <t>Solver converged in probability to a global solution.</t>
        </r>
      </text>
    </comment>
    <comment ref="B38" authorId="0">
      <text>
        <r>
          <rPr>
            <sz val="9"/>
            <rFont val="Tahoma"/>
            <family val="2"/>
          </rPr>
          <t>Solver converged in probability to a global solution.</t>
        </r>
      </text>
    </comment>
    <comment ref="B39" authorId="0">
      <text>
        <r>
          <rPr>
            <sz val="9"/>
            <rFont val="Tahoma"/>
            <family val="2"/>
          </rPr>
          <t>Solver converged in probability to a global solution.</t>
        </r>
      </text>
    </comment>
    <comment ref="B40" authorId="0">
      <text>
        <r>
          <rPr>
            <sz val="9"/>
            <rFont val="Tahoma"/>
            <family val="2"/>
          </rPr>
          <t>Solver converged in probability to a global solution.</t>
        </r>
      </text>
    </comment>
    <comment ref="B41" authorId="0">
      <text>
        <r>
          <rPr>
            <sz val="9"/>
            <rFont val="Tahoma"/>
            <family val="2"/>
          </rPr>
          <t>Solver converged in probability to a global solution.</t>
        </r>
      </text>
    </comment>
    <comment ref="B42" authorId="0">
      <text>
        <r>
          <rPr>
            <sz val="9"/>
            <rFont val="Tahoma"/>
            <family val="2"/>
          </rPr>
          <t>Solver converged in probability to a global solution.</t>
        </r>
      </text>
    </comment>
    <comment ref="B43" authorId="0">
      <text>
        <r>
          <rPr>
            <sz val="9"/>
            <rFont val="Tahoma"/>
            <family val="2"/>
          </rPr>
          <t>Solver converged in probability to a global solution.</t>
        </r>
      </text>
    </comment>
    <comment ref="B44" authorId="0">
      <text>
        <r>
          <rPr>
            <sz val="9"/>
            <rFont val="Tahoma"/>
            <family val="2"/>
          </rPr>
          <t>Solver converged in probability to a global solution.</t>
        </r>
      </text>
    </comment>
    <comment ref="B45" authorId="0">
      <text>
        <r>
          <rPr>
            <sz val="9"/>
            <rFont val="Tahoma"/>
            <family val="2"/>
          </rPr>
          <t>Solver converged in probability to a global solution.</t>
        </r>
      </text>
    </comment>
    <comment ref="B46" authorId="0">
      <text>
        <r>
          <rPr>
            <sz val="9"/>
            <rFont val="Tahoma"/>
            <family val="2"/>
          </rPr>
          <t>Solver converged in probability to a global solution.</t>
        </r>
      </text>
    </comment>
    <comment ref="B47" authorId="0">
      <text>
        <r>
          <rPr>
            <sz val="9"/>
            <rFont val="Tahoma"/>
            <family val="2"/>
          </rPr>
          <t>Solver converged in probability to a global solution.</t>
        </r>
      </text>
    </comment>
    <comment ref="B48" authorId="0">
      <text>
        <r>
          <rPr>
            <sz val="9"/>
            <rFont val="Tahoma"/>
            <family val="2"/>
          </rPr>
          <t>Solver converged in probability to a global solution.</t>
        </r>
      </text>
    </comment>
    <comment ref="B49" authorId="0">
      <text>
        <r>
          <rPr>
            <sz val="9"/>
            <rFont val="Tahoma"/>
            <family val="2"/>
          </rPr>
          <t>Solver converged in probability to a global solution.</t>
        </r>
      </text>
    </comment>
    <comment ref="B50" authorId="0">
      <text>
        <r>
          <rPr>
            <sz val="9"/>
            <rFont val="Tahoma"/>
            <family val="2"/>
          </rPr>
          <t>Solver converged in probability to a global solution.</t>
        </r>
      </text>
    </comment>
    <comment ref="B51" authorId="0">
      <text>
        <r>
          <rPr>
            <sz val="9"/>
            <rFont val="Tahoma"/>
            <family val="2"/>
          </rPr>
          <t>Solver converged in probability to a global solution.</t>
        </r>
      </text>
    </comment>
    <comment ref="B52" authorId="0">
      <text>
        <r>
          <rPr>
            <sz val="9"/>
            <rFont val="Tahoma"/>
            <family val="2"/>
          </rPr>
          <t>Solver converged in probability to a global solution.</t>
        </r>
      </text>
    </comment>
    <comment ref="B53" authorId="0">
      <text>
        <r>
          <rPr>
            <sz val="9"/>
            <rFont val="Tahoma"/>
            <family val="2"/>
          </rPr>
          <t>Solver converged in probability to a global solution.</t>
        </r>
      </text>
    </comment>
    <comment ref="B54" authorId="0">
      <text>
        <r>
          <rPr>
            <sz val="9"/>
            <rFont val="Tahoma"/>
            <family val="2"/>
          </rPr>
          <t>Solver converged in probability to a global solution.</t>
        </r>
      </text>
    </comment>
    <comment ref="B55" authorId="0">
      <text>
        <r>
          <rPr>
            <sz val="9"/>
            <rFont val="Tahoma"/>
            <family val="2"/>
          </rPr>
          <t>Solver converged in probability to a global solution.</t>
        </r>
      </text>
    </comment>
  </commentList>
</comments>
</file>

<file path=xl/comments16.xml><?xml version="1.0" encoding="utf-8"?>
<comments xmlns="http://schemas.openxmlformats.org/spreadsheetml/2006/main">
  <authors>
    <author>Michael Hanyak</author>
  </authors>
  <commentList>
    <comment ref="A1" authorId="0">
      <text>
        <r>
          <rPr>
            <b/>
            <sz val="9"/>
            <rFont val="Tahoma"/>
            <family val="2"/>
          </rPr>
          <t xml:space="preserve">black </t>
        </r>
        <r>
          <rPr>
            <sz val="9"/>
            <rFont val="Tahoma"/>
            <family val="2"/>
          </rPr>
          <t>- calculated thru the</t>
        </r>
        <r>
          <rPr>
            <b/>
            <sz val="9"/>
            <rFont val="Tahoma"/>
            <family val="2"/>
          </rPr>
          <t xml:space="preserve"> Data/Solver</t>
        </r>
        <r>
          <rPr>
            <sz val="9"/>
            <rFont val="Tahoma"/>
            <family val="2"/>
          </rPr>
          <t xml:space="preserve"> menu command.
</t>
        </r>
        <r>
          <rPr>
            <b/>
            <sz val="9"/>
            <color indexed="16"/>
            <rFont val="Tahoma"/>
            <family val="2"/>
          </rPr>
          <t>dark red</t>
        </r>
        <r>
          <rPr>
            <sz val="9"/>
            <rFont val="Tahoma"/>
            <family val="2"/>
          </rPr>
          <t xml:space="preserve"> - calculated by Excel and NOT thru the </t>
        </r>
        <r>
          <rPr>
            <b/>
            <sz val="9"/>
            <rFont val="Tahoma"/>
            <family val="2"/>
          </rPr>
          <t>Data/Solver</t>
        </r>
        <r>
          <rPr>
            <sz val="9"/>
            <rFont val="Tahoma"/>
            <family val="2"/>
          </rPr>
          <t xml:space="preserve"> command.</t>
        </r>
        <r>
          <rPr>
            <b/>
            <sz val="9"/>
            <rFont val="Tahoma"/>
            <family val="2"/>
          </rPr>
          <t xml:space="preserve">
</t>
        </r>
        <r>
          <rPr>
            <b/>
            <sz val="9"/>
            <color indexed="48"/>
            <rFont val="Tahoma"/>
            <family val="2"/>
          </rPr>
          <t>blue</t>
        </r>
        <r>
          <rPr>
            <b/>
            <sz val="9"/>
            <rFont val="Tahoma"/>
            <family val="2"/>
          </rPr>
          <t xml:space="preserve"> </t>
        </r>
        <r>
          <rPr>
            <sz val="9"/>
            <rFont val="Tahoma"/>
            <family val="2"/>
          </rPr>
          <t>- specified or known values or constants in the equation set.</t>
        </r>
      </text>
    </comment>
    <comment ref="C1" authorId="0">
      <text>
        <r>
          <rPr>
            <sz val="9"/>
            <rFont val="Tahoma"/>
            <family val="2"/>
          </rPr>
          <t xml:space="preserve">Each </t>
        </r>
        <r>
          <rPr>
            <b/>
            <sz val="9"/>
            <rFont val="Tahoma"/>
            <family val="2"/>
          </rPr>
          <t>black</t>
        </r>
        <r>
          <rPr>
            <sz val="9"/>
            <rFont val="Tahoma"/>
            <family val="2"/>
          </rPr>
          <t xml:space="preserve"> variable is initially set to </t>
        </r>
        <r>
          <rPr>
            <b/>
            <sz val="9"/>
            <rFont val="Tahoma"/>
            <family val="2"/>
          </rPr>
          <t>1.0</t>
        </r>
        <r>
          <rPr>
            <sz val="9"/>
            <rFont val="Tahoma"/>
            <family val="2"/>
          </rPr>
          <t>, but a realistic estimate for one, two, etc. or all of them can be provided, before you activate the</t>
        </r>
        <r>
          <rPr>
            <b/>
            <sz val="9"/>
            <rFont val="Tahoma"/>
            <family val="2"/>
          </rPr>
          <t xml:space="preserve"> Data/Solver</t>
        </r>
        <r>
          <rPr>
            <sz val="9"/>
            <rFont val="Tahoma"/>
            <family val="2"/>
          </rPr>
          <t xml:space="preserve"> menu</t>
        </r>
        <r>
          <rPr>
            <b/>
            <sz val="9"/>
            <rFont val="Tahoma"/>
            <family val="2"/>
          </rPr>
          <t xml:space="preserve"> </t>
        </r>
        <r>
          <rPr>
            <sz val="9"/>
            <rFont val="Tahoma"/>
            <family val="2"/>
          </rPr>
          <t xml:space="preserve">command.
In a mathematical algorithm, </t>
        </r>
        <r>
          <rPr>
            <b/>
            <sz val="9"/>
            <color indexed="16"/>
            <rFont val="Tahoma"/>
            <family val="2"/>
          </rPr>
          <t>dark red</t>
        </r>
        <r>
          <rPr>
            <sz val="9"/>
            <rFont val="Tahoma"/>
            <family val="2"/>
          </rPr>
          <t xml:space="preserve"> variables and their values may appear in Columns A thru C.  Since these color-coded variables are  directly calculated by Excel,  they do not appear as being part of the "change variables" in the </t>
        </r>
        <r>
          <rPr>
            <b/>
            <sz val="9"/>
            <rFont val="Tahoma"/>
            <family val="2"/>
          </rPr>
          <t>Data/Solver</t>
        </r>
        <r>
          <rPr>
            <sz val="9"/>
            <rFont val="Tahoma"/>
            <family val="2"/>
          </rPr>
          <t xml:space="preserve"> to minimize the sum of squares.
Only the </t>
        </r>
        <r>
          <rPr>
            <b/>
            <sz val="9"/>
            <rFont val="Tahoma"/>
            <family val="2"/>
          </rPr>
          <t>black</t>
        </r>
        <r>
          <rPr>
            <sz val="9"/>
            <rFont val="Tahoma"/>
            <family val="2"/>
          </rPr>
          <t xml:space="preserve"> variable values in Column C are used as the "change variables."</t>
        </r>
      </text>
    </comment>
    <comment ref="D1" authorId="0">
      <text>
        <r>
          <rPr>
            <sz val="9"/>
            <rFont val="Tahoma"/>
            <family val="2"/>
          </rPr>
          <t xml:space="preserve">Supply units for the calculated variables after the equation set has been solved.  
For known variables, units will automatically be provided when their values are followed with an end-of-line // comment that contains a "-&gt;" indicator in Column F.  Whatever follows the last "-&gt;" will be treated as the units.  For example,
       mfsm = 3444  // mass -&gt; kg -&gt; lbm
the units "lbm" will automatically appear in Column </t>
        </r>
        <r>
          <rPr>
            <b/>
            <sz val="9"/>
            <rFont val="Tahoma"/>
            <family val="2"/>
          </rPr>
          <t>D</t>
        </r>
        <r>
          <rPr>
            <sz val="9"/>
            <rFont val="Tahoma"/>
            <family val="2"/>
          </rPr>
          <t xml:space="preserve"> for variable "mfsm".  
To document the solution, select the</t>
        </r>
        <r>
          <rPr>
            <b/>
            <sz val="9"/>
            <rFont val="Tahoma"/>
            <family val="2"/>
          </rPr>
          <t xml:space="preserve"> File/Print </t>
        </r>
        <r>
          <rPr>
            <sz val="9"/>
            <rFont val="Tahoma"/>
            <family val="2"/>
          </rPr>
          <t xml:space="preserve">command, then click </t>
        </r>
        <r>
          <rPr>
            <b/>
            <sz val="9"/>
            <rFont val="Tahoma"/>
            <family val="2"/>
          </rPr>
          <t>Print Setup</t>
        </r>
        <r>
          <rPr>
            <sz val="9"/>
            <rFont val="Tahoma"/>
            <family val="2"/>
          </rPr>
          <t xml:space="preserve"> to type your name in the header. </t>
        </r>
      </text>
    </comment>
    <comment ref="F1" authorId="0">
      <text>
        <r>
          <rPr>
            <sz val="9"/>
            <rFont val="Tahoma"/>
            <family val="2"/>
          </rPr>
          <t xml:space="preserve">Start at Row </t>
        </r>
        <r>
          <rPr>
            <b/>
            <sz val="9"/>
            <rFont val="Tahoma"/>
            <family val="2"/>
          </rPr>
          <t>3</t>
        </r>
        <r>
          <rPr>
            <sz val="9"/>
            <rFont val="Tahoma"/>
            <family val="2"/>
          </rPr>
          <t xml:space="preserve"> in Column </t>
        </r>
        <r>
          <rPr>
            <b/>
            <sz val="9"/>
            <rFont val="Tahoma"/>
            <family val="2"/>
          </rPr>
          <t>F</t>
        </r>
        <r>
          <rPr>
            <sz val="9"/>
            <rFont val="Tahoma"/>
            <family val="2"/>
          </rPr>
          <t xml:space="preserve">, type the set of equations, one line per row.  A line is either blank, contains an equation with possible comments included, or is solely a </t>
        </r>
        <r>
          <rPr>
            <b/>
            <sz val="9"/>
            <rFont val="Tahoma"/>
            <family val="2"/>
          </rPr>
          <t>//</t>
        </r>
        <r>
          <rPr>
            <sz val="9"/>
            <rFont val="Tahoma"/>
            <family val="2"/>
          </rPr>
          <t xml:space="preserve"> comment.
An equation must have a left-hand and right-hand side separated by an equals sign (=) or an assignment sign (&lt;-), and at least one variable name must appear in the left-hand side. 
In an equation, a variable name must begin with a letter and can only be followed with letters, digits, and underscores.  Variable names are case sensitive.  Thus, "nft2" is not the same as "Nft2" or "nfT2".
Use  </t>
        </r>
        <r>
          <rPr>
            <b/>
            <sz val="9"/>
            <rFont val="Tahoma"/>
            <family val="2"/>
          </rPr>
          <t>//</t>
        </r>
        <r>
          <rPr>
            <sz val="9"/>
            <rFont val="Tahoma"/>
            <family val="2"/>
          </rPr>
          <t xml:space="preserve"> ...  to supply a comment to the end of a line.  Use the code of </t>
        </r>
        <r>
          <rPr>
            <b/>
            <sz val="9"/>
            <rFont val="Tahoma"/>
            <family val="2"/>
          </rPr>
          <t>/*</t>
        </r>
        <r>
          <rPr>
            <sz val="9"/>
            <rFont val="Tahoma"/>
            <family val="2"/>
          </rPr>
          <t xml:space="preserve"> … </t>
        </r>
        <r>
          <rPr>
            <b/>
            <sz val="9"/>
            <rFont val="Tahoma"/>
            <family val="2"/>
          </rPr>
          <t>*/</t>
        </r>
        <r>
          <rPr>
            <sz val="9"/>
            <rFont val="Tahoma"/>
            <family val="2"/>
          </rPr>
          <t xml:space="preserve">  for comments contained within parts of a line.
The equation set is limited to no more than 200 calculated variables.  An equation can be carried over to the next row by typing a space followed by an underscore ( _) at the end of its line.
After ignoring leading and trailing spaces in all carry-over rows, the combined content must contain less than 1000 characters.
Note that all cells in Columns </t>
        </r>
        <r>
          <rPr>
            <b/>
            <sz val="9"/>
            <rFont val="Tahoma"/>
            <family val="2"/>
          </rPr>
          <t>A</t>
        </r>
        <r>
          <rPr>
            <sz val="9"/>
            <rFont val="Tahoma"/>
            <family val="2"/>
          </rPr>
          <t xml:space="preserve"> thru </t>
        </r>
        <r>
          <rPr>
            <b/>
            <sz val="9"/>
            <rFont val="Tahoma"/>
            <family val="2"/>
          </rPr>
          <t>E</t>
        </r>
        <r>
          <rPr>
            <sz val="9"/>
            <rFont val="Tahoma"/>
            <family val="2"/>
          </rPr>
          <t xml:space="preserve"> and </t>
        </r>
        <r>
          <rPr>
            <b/>
            <sz val="9"/>
            <rFont val="Tahoma"/>
            <family val="2"/>
          </rPr>
          <t>G</t>
        </r>
        <r>
          <rPr>
            <sz val="9"/>
            <rFont val="Tahoma"/>
            <family val="2"/>
          </rPr>
          <t xml:space="preserve"> thru </t>
        </r>
        <r>
          <rPr>
            <b/>
            <sz val="9"/>
            <rFont val="Tahoma"/>
            <family val="2"/>
          </rPr>
          <t>K</t>
        </r>
        <r>
          <rPr>
            <sz val="9"/>
            <rFont val="Tahoma"/>
            <family val="2"/>
          </rPr>
          <t xml:space="preserve"> are reserved for use by the "</t>
        </r>
        <r>
          <rPr>
            <b/>
            <sz val="9"/>
            <color indexed="10"/>
            <rFont val="Tahoma"/>
            <family val="2"/>
          </rPr>
          <t>EZ Setup</t>
        </r>
        <r>
          <rPr>
            <sz val="9"/>
            <rFont val="Tahoma"/>
            <family val="2"/>
          </rPr>
          <t>" utility.  If you create any Excel formulas or text in these columns, they will be erased by "</t>
        </r>
        <r>
          <rPr>
            <b/>
            <sz val="9"/>
            <color indexed="10"/>
            <rFont val="Tahoma"/>
            <family val="2"/>
          </rPr>
          <t>EZ Setup</t>
        </r>
        <r>
          <rPr>
            <sz val="9"/>
            <rFont val="Tahoma"/>
            <family val="2"/>
          </rPr>
          <t>".</t>
        </r>
      </text>
    </comment>
    <comment ref="G1" authorId="0">
      <text>
        <r>
          <rPr>
            <sz val="9"/>
            <rFont val="Tahoma"/>
            <family val="2"/>
          </rPr>
          <t>If you want to provide a "Mathematical Algorithm" instead of a "Mathematical Model", change Cell F1 to reflect your intentions.
The general structure for a mathematical algorithm is as follows:
Procedure:     [ finds ]  =  fname [ givens ]
       assignments (&lt;-) for equations with only one unknown 
       one or more SOLVE, NSOLVE, and/or ITERATE constructs
       assignments (&lt;-) for equations with only occurrence of an unknown
       equations giving values to variable names for known quantities.
The "finds" are those calculated variables of interest, while the "givens" are those variables that satisfy the degrees of freedom.  Note that a SOLVE, NSOLVE, or ITERATE construct cannot have another construct embedded within it.
Assignments (&lt;-) are equations algebraically rearranged to have an unknown on the left-hand side and only known and/or previously-calculated variables on the right-hand side.  An ITERATE-UNTIL construct contains only assignments, while a SOLVE-END or NSOLVE-END constructs has only
equations (=).  The popup note on Cell F1 describes the proper syntax to write an equation (=) or an assignment (&lt;-) statement.</t>
        </r>
      </text>
    </comment>
    <comment ref="H1" authorId="0">
      <text>
        <r>
          <rPr>
            <sz val="9"/>
            <rFont val="Tahoma"/>
            <family val="2"/>
          </rPr>
          <t xml:space="preserve">Value of the left-hand side for each equation based on current values for the Excel-referenced variables contained within the Excel formula for that side. </t>
        </r>
      </text>
    </comment>
    <comment ref="I1" authorId="0">
      <text>
        <r>
          <rPr>
            <sz val="9"/>
            <rFont val="Tahoma"/>
            <family val="2"/>
          </rPr>
          <t xml:space="preserve">Value of the right-hand side for each equation based on current values for the Excel-referenced variables contained within the Excel formula for that side. 
Type </t>
        </r>
        <r>
          <rPr>
            <b/>
            <sz val="9"/>
            <rFont val="Tahoma"/>
            <family val="2"/>
          </rPr>
          <t>CTRL-SHIFT-D</t>
        </r>
        <r>
          <rPr>
            <sz val="9"/>
            <rFont val="Tahoma"/>
            <family val="2"/>
          </rPr>
          <t xml:space="preserve"> to decode the Excel formulas in Columns </t>
        </r>
        <r>
          <rPr>
            <b/>
            <sz val="9"/>
            <rFont val="Tahoma"/>
            <family val="2"/>
          </rPr>
          <t>H</t>
        </r>
        <r>
          <rPr>
            <sz val="9"/>
            <rFont val="Tahoma"/>
            <family val="2"/>
          </rPr>
          <t xml:space="preserve"> and </t>
        </r>
        <r>
          <rPr>
            <b/>
            <sz val="9"/>
            <rFont val="Tahoma"/>
            <family val="2"/>
          </rPr>
          <t>I</t>
        </r>
        <r>
          <rPr>
            <sz val="9"/>
            <rFont val="Tahoma"/>
            <family val="2"/>
          </rPr>
          <t xml:space="preserve">.  The decoded equations will contain variable names, and they will be placed in Column </t>
        </r>
        <r>
          <rPr>
            <b/>
            <sz val="9"/>
            <rFont val="Tahoma"/>
            <family val="2"/>
          </rPr>
          <t>K</t>
        </r>
        <r>
          <rPr>
            <sz val="9"/>
            <rFont val="Tahoma"/>
            <family val="2"/>
          </rPr>
          <t>.</t>
        </r>
      </text>
    </comment>
    <comment ref="J1" authorId="0">
      <text>
        <r>
          <rPr>
            <sz val="9"/>
            <rFont val="Tahoma"/>
            <family val="2"/>
          </rPr>
          <t>Click button "</t>
        </r>
        <r>
          <rPr>
            <b/>
            <sz val="9"/>
            <color indexed="10"/>
            <rFont val="Tahoma"/>
            <family val="2"/>
          </rPr>
          <t>EZ Setup</t>
        </r>
        <r>
          <rPr>
            <sz val="9"/>
            <rFont val="Tahoma"/>
            <family val="2"/>
          </rPr>
          <t xml:space="preserve">" after typing the set of equations in Column </t>
        </r>
        <r>
          <rPr>
            <b/>
            <sz val="9"/>
            <rFont val="Tahoma"/>
            <family val="2"/>
          </rPr>
          <t>F</t>
        </r>
        <r>
          <rPr>
            <sz val="9"/>
            <rFont val="Tahoma"/>
            <family val="2"/>
          </rPr>
          <t xml:space="preserve">.  When no syntax errors exist in the equation set and the </t>
        </r>
        <r>
          <rPr>
            <b/>
            <sz val="9"/>
            <color indexed="10"/>
            <rFont val="Tahoma"/>
            <family val="2"/>
          </rPr>
          <t>degree of freedom is zero</t>
        </r>
        <r>
          <rPr>
            <sz val="9"/>
            <rFont val="Tahoma"/>
            <family val="2"/>
          </rPr>
          <t xml:space="preserve">, you can proceed to the next paragraph.
Select the </t>
        </r>
        <r>
          <rPr>
            <b/>
            <sz val="9"/>
            <rFont val="Tahoma"/>
            <family val="2"/>
          </rPr>
          <t>Data/Solver</t>
        </r>
        <r>
          <rPr>
            <sz val="9"/>
            <rFont val="Tahoma"/>
            <family val="2"/>
          </rPr>
          <t xml:space="preserve"> menu command and click the button </t>
        </r>
        <r>
          <rPr>
            <b/>
            <sz val="9"/>
            <rFont val="Tahoma"/>
            <family val="2"/>
          </rPr>
          <t>Solve</t>
        </r>
        <r>
          <rPr>
            <sz val="9"/>
            <rFont val="Tahoma"/>
            <family val="2"/>
          </rPr>
          <t xml:space="preserve">, in order to minimize the sum of the squares to within a tolerance of &lt;= 1e-8.
Monitor the iteration progress in the lower left corner of the Excel window, as the </t>
        </r>
        <r>
          <rPr>
            <b/>
            <sz val="9"/>
            <rFont val="Tahoma"/>
            <family val="2"/>
          </rPr>
          <t>Solver</t>
        </r>
        <r>
          <rPr>
            <sz val="9"/>
            <rFont val="Tahoma"/>
            <family val="2"/>
          </rPr>
          <t xml:space="preserve"> tries to find a minimum.
If a minimum is not found, provide a realistic estimate for one, two, etc. of the </t>
        </r>
        <r>
          <rPr>
            <b/>
            <sz val="9"/>
            <rFont val="Tahoma"/>
            <family val="2"/>
          </rPr>
          <t>black</t>
        </r>
        <r>
          <rPr>
            <sz val="9"/>
            <rFont val="Tahoma"/>
            <family val="2"/>
          </rPr>
          <t xml:space="preserve"> calculated variables.  Start with one or two and then change more until a minimum is found.</t>
        </r>
      </text>
    </comment>
    <comment ref="G2" authorId="0">
      <text>
        <r>
          <rPr>
            <sz val="9"/>
            <rFont val="Tahoma"/>
            <family val="2"/>
          </rPr>
          <t xml:space="preserve">Three constructs can be used in a mathematical algorithm to indicate the simultaneous solution of set of coupled equations, as follows:
   SOLVE vlist IN        NSOLVE vlist IN        ITERATE vname IN
       lhs = rhs               lhs = rhs                 vname &lt;- expr
       lhs = rhs               lhs = rhs                 vname &lt;- expr
          .                          .                             .
          .                          .                             .
          .                          .                             .
       lhs = rhs               lhs = rhs                 fname &lt;- expr
    END                     END                       UNTIL fname = 0
where "vlist" is a list of one or more variable names with commas separating multiple names, "vname" is a variable name for a calculated quantity, "lhs" is a left-hand-side arithmetic expression, "rhs" is a right-hand-side arithmetic expression, "expr" is an arithmetic expression, and "fname" is a variable name for the iteration function.  This iteration function must appear as the last assignment (&lt;-) statement in an ITERATE-UNTIL construct.
Excel Solver code is not created for those equations that contain only one unknown and those equations that contain the only occurrence of an unknown.  The former equations are directly solved by Excel at the beginning of a mathematical algorithm, while the latter equations are directly solved by Excel at the end.  The equations between these two directly-solved cases must be solved using the Excel Solver.
</t>
        </r>
      </text>
    </comment>
    <comment ref="C35" authorId="0">
      <text>
        <r>
          <rPr>
            <sz val="9"/>
            <rFont val="Tahoma"/>
            <family val="2"/>
          </rPr>
          <t>A list of the function calls appearing in your set of equations.
You are responsible for the correctness of these calls.  That is, each function name must be supported by the Excel program, and each argument to that function must be appropriate.
The general syntax for a function call is as follows:
    name( argument )
       or
    name( argument1, argument2, ...  )
       or
    name()         like  Pi()  for  3.14159265358979
Note that square brackets [ ... ] in a function call are interpreted as parentheses.</t>
        </r>
      </text>
    </comment>
    <comment ref="J13" authorId="0">
      <text>
        <r>
          <rPr>
            <sz val="9"/>
            <rFont val="Tahoma"/>
            <family val="2"/>
          </rPr>
          <t>Since each algorithmic step directly solves for its unknown variable, the Excel/Solver command is not required to minimize the sum of squares. 
To conduct a case study by varying one known variable and studying its effect on various calculated variables, type CTRL-SHIFT-C to convert this mathematical algorithm so that it is reformatted for the Excel/Solver command.
With this reformatting, the Excel SolveTable addin by Chris Albright could be used to conduct a case study.  Download this addin from kelley.iu.edu/albright/Free_downloads.htm</t>
        </r>
      </text>
    </comment>
    <comment ref="J15" authorId="0">
      <text>
        <r>
          <rPr>
            <sz val="9"/>
            <rFont val="Tahoma"/>
            <family val="2"/>
          </rPr>
          <t>If no solution is found (sum &gt; 1e-8), provide realistic estimates for one, two, etc. of the calculated variables in Column C.  Start with one or two variables and then change more until a minimum is found.
Select the Excel Data/Solver menu command to restart the Solver, add constraints on those variables with realistic estimates (like rho &lt;= 0.9 and rho &gt;= 0.7), and then click the "Solve" button.</t>
        </r>
      </text>
    </comment>
    <comment ref="C3" authorId="0">
      <text>
        <r>
          <rPr>
            <sz val="9"/>
            <rFont val="Tahoma"/>
            <family val="2"/>
          </rPr>
          <t>To reset the initial estimates to 1.0 for non-formula calculated variables in Column C, type CTRL-SHIFT-I.  In Columns A thru C, non-formula variables and their values are shown in black, while formula-based ones are displayed in dark red.
To save temporarily the values of non-formula calculated variables from Column C into Column K, type CTRL-SHIFT-K.  Use the Excel Copy/Paste command to transfer values back from Column K to Column C.
To save permanently values of non-formula calculated variables from Column C, first type CTRL-SHIFT-K and then Copy/Paste the values from Column K to any column beyond Column K.
If the number of black calculated variables is &lt;= 40, then all "Calculated Variables" in Columns A to D are listed with a blank row appearing after every fourth variable.  However, if the number is &gt; 40, then all are listed with a blank row appearing after every eighth or twelfth variable.
If you move the row contents of any black calculated variables under Columns A thru D to other row positions for the greater-than-40 case, you will need to input manually the "Changed Variable Cells" in the Data/Solver Parameters window before you select the "Solve" button.  Note that this input is limited to 256 characters in length.</t>
        </r>
      </text>
    </comment>
    <comment ref="C9" authorId="0">
      <text>
        <r>
          <rPr>
            <sz val="9"/>
            <rFont val="Tahoma"/>
            <family val="2"/>
          </rPr>
          <t>To have the names with their values and units for both the Calculated and Known Variables listed in alphabetical order, type CTRL-SHIFT-A.</t>
        </r>
      </text>
    </comment>
  </commentList>
</comments>
</file>

<file path=xl/comments17.xml><?xml version="1.0" encoding="utf-8"?>
<comments xmlns="http://schemas.openxmlformats.org/spreadsheetml/2006/main">
  <authors>
    <author>Michael Hanyak</author>
  </authors>
  <commentList>
    <comment ref="B5" authorId="0">
      <text>
        <r>
          <rPr>
            <sz val="9"/>
            <rFont val="Tahoma"/>
            <family val="2"/>
          </rPr>
          <t>Solver converged in probability to a global solution.</t>
        </r>
      </text>
    </comment>
    <comment ref="B6" authorId="0">
      <text>
        <r>
          <rPr>
            <sz val="9"/>
            <rFont val="Tahoma"/>
            <family val="2"/>
          </rPr>
          <t>Solver converged in probability to a global solution.</t>
        </r>
      </text>
    </comment>
    <comment ref="B7" authorId="0">
      <text>
        <r>
          <rPr>
            <sz val="9"/>
            <rFont val="Tahoma"/>
            <family val="2"/>
          </rPr>
          <t>Solver converged in probability to a global solution.</t>
        </r>
      </text>
    </comment>
    <comment ref="B8" authorId="0">
      <text>
        <r>
          <rPr>
            <sz val="9"/>
            <rFont val="Tahoma"/>
            <family val="2"/>
          </rPr>
          <t>Solver converged in probability to a global solution.</t>
        </r>
      </text>
    </comment>
    <comment ref="B9" authorId="0">
      <text>
        <r>
          <rPr>
            <sz val="9"/>
            <rFont val="Tahoma"/>
            <family val="2"/>
          </rPr>
          <t>Solver converged in probability to a global solution.</t>
        </r>
      </text>
    </comment>
    <comment ref="B10" authorId="0">
      <text>
        <r>
          <rPr>
            <sz val="9"/>
            <rFont val="Tahoma"/>
            <family val="2"/>
          </rPr>
          <t>Solver converged in probability to a global solution.</t>
        </r>
      </text>
    </comment>
    <comment ref="B11" authorId="0">
      <text>
        <r>
          <rPr>
            <sz val="9"/>
            <rFont val="Tahoma"/>
            <family val="2"/>
          </rPr>
          <t>Solver converged in probability to a global solution.</t>
        </r>
      </text>
    </comment>
    <comment ref="B12" authorId="0">
      <text>
        <r>
          <rPr>
            <sz val="9"/>
            <rFont val="Tahoma"/>
            <family val="2"/>
          </rPr>
          <t>Solver converged in probability to a global solution.</t>
        </r>
      </text>
    </comment>
    <comment ref="B13" authorId="0">
      <text>
        <r>
          <rPr>
            <sz val="9"/>
            <rFont val="Tahoma"/>
            <family val="2"/>
          </rPr>
          <t>Solver converged in probability to a global solution.</t>
        </r>
      </text>
    </comment>
    <comment ref="B14" authorId="0">
      <text>
        <r>
          <rPr>
            <sz val="9"/>
            <rFont val="Tahoma"/>
            <family val="2"/>
          </rPr>
          <t>Solver converged in probability to a global solution.</t>
        </r>
      </text>
    </comment>
    <comment ref="B15" authorId="0">
      <text>
        <r>
          <rPr>
            <sz val="9"/>
            <rFont val="Tahoma"/>
            <family val="2"/>
          </rPr>
          <t>Solver converged in probability to a global solution.</t>
        </r>
      </text>
    </comment>
    <comment ref="B16" authorId="0">
      <text>
        <r>
          <rPr>
            <sz val="9"/>
            <rFont val="Tahoma"/>
            <family val="2"/>
          </rPr>
          <t>Solver converged in probability to a global solution.</t>
        </r>
      </text>
    </comment>
    <comment ref="B17" authorId="0">
      <text>
        <r>
          <rPr>
            <sz val="9"/>
            <rFont val="Tahoma"/>
            <family val="2"/>
          </rPr>
          <t>Solver converged in probability to a global solution.</t>
        </r>
      </text>
    </comment>
    <comment ref="B18" authorId="0">
      <text>
        <r>
          <rPr>
            <sz val="9"/>
            <rFont val="Tahoma"/>
            <family val="2"/>
          </rPr>
          <t>Solver converged in probability to a global solution.</t>
        </r>
      </text>
    </comment>
    <comment ref="B19" authorId="0">
      <text>
        <r>
          <rPr>
            <sz val="9"/>
            <rFont val="Tahoma"/>
            <family val="2"/>
          </rPr>
          <t>Solver converged in probability to a global solution.</t>
        </r>
      </text>
    </comment>
    <comment ref="B20" authorId="0">
      <text>
        <r>
          <rPr>
            <sz val="9"/>
            <rFont val="Tahoma"/>
            <family val="2"/>
          </rPr>
          <t>Solver converged in probability to a global solution.</t>
        </r>
      </text>
    </comment>
    <comment ref="B21" authorId="0">
      <text>
        <r>
          <rPr>
            <sz val="9"/>
            <rFont val="Tahoma"/>
            <family val="2"/>
          </rPr>
          <t>Solver converged in probability to a global solution.</t>
        </r>
      </text>
    </comment>
    <comment ref="B22" authorId="0">
      <text>
        <r>
          <rPr>
            <sz val="9"/>
            <rFont val="Tahoma"/>
            <family val="2"/>
          </rPr>
          <t>Solver converged in probability to a global solution.</t>
        </r>
      </text>
    </comment>
    <comment ref="B23" authorId="0">
      <text>
        <r>
          <rPr>
            <sz val="9"/>
            <rFont val="Tahoma"/>
            <family val="2"/>
          </rPr>
          <t>Solver converged in probability to a global solution.</t>
        </r>
      </text>
    </comment>
    <comment ref="B24" authorId="0">
      <text>
        <r>
          <rPr>
            <sz val="9"/>
            <rFont val="Tahoma"/>
            <family val="2"/>
          </rPr>
          <t>Solver converged in probability to a global solution.</t>
        </r>
      </text>
    </comment>
    <comment ref="B25" authorId="0">
      <text>
        <r>
          <rPr>
            <sz val="9"/>
            <rFont val="Tahoma"/>
            <family val="2"/>
          </rPr>
          <t>Solver converged in probability to a global solution.</t>
        </r>
      </text>
    </comment>
    <comment ref="B26" authorId="0">
      <text>
        <r>
          <rPr>
            <sz val="9"/>
            <rFont val="Tahoma"/>
            <family val="2"/>
          </rPr>
          <t>Solver converged in probability to a global solution.</t>
        </r>
      </text>
    </comment>
    <comment ref="B27" authorId="0">
      <text>
        <r>
          <rPr>
            <sz val="9"/>
            <rFont val="Tahoma"/>
            <family val="2"/>
          </rPr>
          <t>Solver converged in probability to a global solution.</t>
        </r>
      </text>
    </comment>
    <comment ref="B28" authorId="0">
      <text>
        <r>
          <rPr>
            <sz val="9"/>
            <rFont val="Tahoma"/>
            <family val="2"/>
          </rPr>
          <t>Solver converged in probability to a global solution.</t>
        </r>
      </text>
    </comment>
    <comment ref="B29" authorId="0">
      <text>
        <r>
          <rPr>
            <sz val="9"/>
            <rFont val="Tahoma"/>
            <family val="2"/>
          </rPr>
          <t>Solver converged in probability to a global solution.</t>
        </r>
      </text>
    </comment>
    <comment ref="B30" authorId="0">
      <text>
        <r>
          <rPr>
            <sz val="9"/>
            <rFont val="Tahoma"/>
            <family val="2"/>
          </rPr>
          <t>Solver converged in probability to a global solution.</t>
        </r>
      </text>
    </comment>
    <comment ref="B31" authorId="0">
      <text>
        <r>
          <rPr>
            <sz val="9"/>
            <rFont val="Tahoma"/>
            <family val="2"/>
          </rPr>
          <t>Solver converged in probability to a global solution.</t>
        </r>
      </text>
    </comment>
    <comment ref="B32" authorId="0">
      <text>
        <r>
          <rPr>
            <sz val="9"/>
            <rFont val="Tahoma"/>
            <family val="2"/>
          </rPr>
          <t>Solver converged in probability to a global solution.</t>
        </r>
      </text>
    </comment>
    <comment ref="B33" authorId="0">
      <text>
        <r>
          <rPr>
            <sz val="9"/>
            <rFont val="Tahoma"/>
            <family val="2"/>
          </rPr>
          <t>Solver converged in probability to a global solution.</t>
        </r>
      </text>
    </comment>
    <comment ref="B34" authorId="0">
      <text>
        <r>
          <rPr>
            <sz val="9"/>
            <rFont val="Tahoma"/>
            <family val="2"/>
          </rPr>
          <t>Solver converged in probability to a global solution.</t>
        </r>
      </text>
    </comment>
    <comment ref="B35" authorId="0">
      <text>
        <r>
          <rPr>
            <sz val="9"/>
            <rFont val="Tahoma"/>
            <family val="2"/>
          </rPr>
          <t>Solver converged in probability to a global solution.</t>
        </r>
      </text>
    </comment>
    <comment ref="B36" authorId="0">
      <text>
        <r>
          <rPr>
            <sz val="9"/>
            <rFont val="Tahoma"/>
            <family val="2"/>
          </rPr>
          <t>Solver converged in probability to a global solution.</t>
        </r>
      </text>
    </comment>
    <comment ref="B37" authorId="0">
      <text>
        <r>
          <rPr>
            <sz val="9"/>
            <rFont val="Tahoma"/>
            <family val="2"/>
          </rPr>
          <t>Solver converged in probability to a global solution.</t>
        </r>
      </text>
    </comment>
    <comment ref="B38" authorId="0">
      <text>
        <r>
          <rPr>
            <sz val="9"/>
            <rFont val="Tahoma"/>
            <family val="2"/>
          </rPr>
          <t>Solver converged in probability to a global solution.</t>
        </r>
      </text>
    </comment>
    <comment ref="B39" authorId="0">
      <text>
        <r>
          <rPr>
            <sz val="9"/>
            <rFont val="Tahoma"/>
            <family val="2"/>
          </rPr>
          <t>Solver converged in probability to a global solution.</t>
        </r>
      </text>
    </comment>
    <comment ref="B40" authorId="0">
      <text>
        <r>
          <rPr>
            <sz val="9"/>
            <rFont val="Tahoma"/>
            <family val="2"/>
          </rPr>
          <t>Solver converged in probability to a global solution.</t>
        </r>
      </text>
    </comment>
    <comment ref="B41" authorId="0">
      <text>
        <r>
          <rPr>
            <sz val="9"/>
            <rFont val="Tahoma"/>
            <family val="2"/>
          </rPr>
          <t>Solver converged in probability to a global solution.</t>
        </r>
      </text>
    </comment>
    <comment ref="B42" authorId="0">
      <text>
        <r>
          <rPr>
            <sz val="9"/>
            <rFont val="Tahoma"/>
            <family val="2"/>
          </rPr>
          <t>Solver converged in probability to a global solution.</t>
        </r>
      </text>
    </comment>
    <comment ref="B43" authorId="0">
      <text>
        <r>
          <rPr>
            <sz val="9"/>
            <rFont val="Tahoma"/>
            <family val="2"/>
          </rPr>
          <t>Solver converged in probability to a global solution.</t>
        </r>
      </text>
    </comment>
    <comment ref="B44" authorId="0">
      <text>
        <r>
          <rPr>
            <sz val="9"/>
            <rFont val="Tahoma"/>
            <family val="2"/>
          </rPr>
          <t>Solver converged in probability to a global solution.</t>
        </r>
      </text>
    </comment>
    <comment ref="B45" authorId="0">
      <text>
        <r>
          <rPr>
            <sz val="9"/>
            <rFont val="Tahoma"/>
            <family val="2"/>
          </rPr>
          <t>Solver converged in probability to a global solution.</t>
        </r>
      </text>
    </comment>
    <comment ref="B46" authorId="0">
      <text>
        <r>
          <rPr>
            <sz val="9"/>
            <rFont val="Tahoma"/>
            <family val="2"/>
          </rPr>
          <t>Solver converged in probability to a global solution.</t>
        </r>
      </text>
    </comment>
    <comment ref="B47" authorId="0">
      <text>
        <r>
          <rPr>
            <sz val="9"/>
            <rFont val="Tahoma"/>
            <family val="2"/>
          </rPr>
          <t>Solver converged in probability to a global solution.</t>
        </r>
      </text>
    </comment>
    <comment ref="B48" authorId="0">
      <text>
        <r>
          <rPr>
            <sz val="9"/>
            <rFont val="Tahoma"/>
            <family val="2"/>
          </rPr>
          <t>Solver converged in probability to a global solution.</t>
        </r>
      </text>
    </comment>
    <comment ref="B49" authorId="0">
      <text>
        <r>
          <rPr>
            <sz val="9"/>
            <rFont val="Tahoma"/>
            <family val="2"/>
          </rPr>
          <t>Solver converged in probability to a global solution.</t>
        </r>
      </text>
    </comment>
    <comment ref="B50" authorId="0">
      <text>
        <r>
          <rPr>
            <sz val="9"/>
            <rFont val="Tahoma"/>
            <family val="2"/>
          </rPr>
          <t>Solver converged in probability to a global solution.</t>
        </r>
      </text>
    </comment>
    <comment ref="B51" authorId="0">
      <text>
        <r>
          <rPr>
            <sz val="9"/>
            <rFont val="Tahoma"/>
            <family val="2"/>
          </rPr>
          <t>Solver converged in probability to a global solution.</t>
        </r>
      </text>
    </comment>
    <comment ref="B52" authorId="0">
      <text>
        <r>
          <rPr>
            <sz val="9"/>
            <rFont val="Tahoma"/>
            <family val="2"/>
          </rPr>
          <t>Solver converged in probability to a global solution.</t>
        </r>
      </text>
    </comment>
    <comment ref="B53" authorId="0">
      <text>
        <r>
          <rPr>
            <sz val="9"/>
            <rFont val="Tahoma"/>
            <family val="2"/>
          </rPr>
          <t>Solver converged in probability to a global solution.</t>
        </r>
      </text>
    </comment>
    <comment ref="B54" authorId="0">
      <text>
        <r>
          <rPr>
            <sz val="9"/>
            <rFont val="Tahoma"/>
            <family val="2"/>
          </rPr>
          <t>Solver converged in probability to a global solution.</t>
        </r>
      </text>
    </comment>
    <comment ref="B55" authorId="0">
      <text>
        <r>
          <rPr>
            <sz val="9"/>
            <rFont val="Tahoma"/>
            <family val="2"/>
          </rPr>
          <t>Solver converged in probability to a global solution.</t>
        </r>
      </text>
    </comment>
  </commentList>
</comments>
</file>

<file path=xl/comments2.xml><?xml version="1.0" encoding="utf-8"?>
<comments xmlns="http://schemas.openxmlformats.org/spreadsheetml/2006/main">
  <authors>
    <author>Michael Hanyak</author>
  </authors>
  <commentList>
    <comment ref="A1" authorId="0">
      <text>
        <r>
          <rPr>
            <b/>
            <sz val="9"/>
            <rFont val="Tahoma"/>
            <family val="2"/>
          </rPr>
          <t xml:space="preserve">black </t>
        </r>
        <r>
          <rPr>
            <sz val="9"/>
            <rFont val="Tahoma"/>
            <family val="2"/>
          </rPr>
          <t>- calculated thru the</t>
        </r>
        <r>
          <rPr>
            <b/>
            <sz val="9"/>
            <rFont val="Tahoma"/>
            <family val="2"/>
          </rPr>
          <t xml:space="preserve"> Data/Solver</t>
        </r>
        <r>
          <rPr>
            <sz val="9"/>
            <rFont val="Tahoma"/>
            <family val="2"/>
          </rPr>
          <t xml:space="preserve"> menu command.
</t>
        </r>
        <r>
          <rPr>
            <b/>
            <sz val="9"/>
            <color indexed="16"/>
            <rFont val="Tahoma"/>
            <family val="2"/>
          </rPr>
          <t>dark red</t>
        </r>
        <r>
          <rPr>
            <sz val="9"/>
            <rFont val="Tahoma"/>
            <family val="2"/>
          </rPr>
          <t xml:space="preserve"> - calculated by Excel and NOT thru the </t>
        </r>
        <r>
          <rPr>
            <b/>
            <sz val="9"/>
            <rFont val="Tahoma"/>
            <family val="2"/>
          </rPr>
          <t>Data/Solver</t>
        </r>
        <r>
          <rPr>
            <sz val="9"/>
            <rFont val="Tahoma"/>
            <family val="2"/>
          </rPr>
          <t xml:space="preserve"> command.</t>
        </r>
        <r>
          <rPr>
            <b/>
            <sz val="9"/>
            <rFont val="Tahoma"/>
            <family val="2"/>
          </rPr>
          <t xml:space="preserve">
</t>
        </r>
        <r>
          <rPr>
            <b/>
            <sz val="9"/>
            <color indexed="48"/>
            <rFont val="Tahoma"/>
            <family val="2"/>
          </rPr>
          <t>blue</t>
        </r>
        <r>
          <rPr>
            <b/>
            <sz val="9"/>
            <rFont val="Tahoma"/>
            <family val="2"/>
          </rPr>
          <t xml:space="preserve"> </t>
        </r>
        <r>
          <rPr>
            <sz val="9"/>
            <rFont val="Tahoma"/>
            <family val="2"/>
          </rPr>
          <t>- specified or known values or constants in the equation set.</t>
        </r>
      </text>
    </comment>
    <comment ref="C1" authorId="0">
      <text>
        <r>
          <rPr>
            <sz val="9"/>
            <rFont val="Tahoma"/>
            <family val="2"/>
          </rPr>
          <t xml:space="preserve">Each </t>
        </r>
        <r>
          <rPr>
            <b/>
            <sz val="9"/>
            <rFont val="Tahoma"/>
            <family val="2"/>
          </rPr>
          <t>black</t>
        </r>
        <r>
          <rPr>
            <sz val="9"/>
            <rFont val="Tahoma"/>
            <family val="2"/>
          </rPr>
          <t xml:space="preserve"> variable is initially set to </t>
        </r>
        <r>
          <rPr>
            <b/>
            <sz val="9"/>
            <rFont val="Tahoma"/>
            <family val="2"/>
          </rPr>
          <t>1.0</t>
        </r>
        <r>
          <rPr>
            <sz val="9"/>
            <rFont val="Tahoma"/>
            <family val="2"/>
          </rPr>
          <t>, but a realistic estimate for one, two, etc. or all of them can be provided, before you activate the</t>
        </r>
        <r>
          <rPr>
            <b/>
            <sz val="9"/>
            <rFont val="Tahoma"/>
            <family val="2"/>
          </rPr>
          <t xml:space="preserve"> Data/Solver</t>
        </r>
        <r>
          <rPr>
            <sz val="9"/>
            <rFont val="Tahoma"/>
            <family val="2"/>
          </rPr>
          <t xml:space="preserve"> menu</t>
        </r>
        <r>
          <rPr>
            <b/>
            <sz val="9"/>
            <rFont val="Tahoma"/>
            <family val="2"/>
          </rPr>
          <t xml:space="preserve"> </t>
        </r>
        <r>
          <rPr>
            <sz val="9"/>
            <rFont val="Tahoma"/>
            <family val="2"/>
          </rPr>
          <t xml:space="preserve">command.
In a mathematical algorithm, </t>
        </r>
        <r>
          <rPr>
            <b/>
            <sz val="9"/>
            <color indexed="16"/>
            <rFont val="Tahoma"/>
            <family val="2"/>
          </rPr>
          <t>dark red</t>
        </r>
        <r>
          <rPr>
            <sz val="9"/>
            <rFont val="Tahoma"/>
            <family val="2"/>
          </rPr>
          <t xml:space="preserve"> variables and their values may appear in Columns A thru C.  Since these color-coded variables are  directly calculated by Excel,  they do not appear as being part of the "change variables" in the </t>
        </r>
        <r>
          <rPr>
            <b/>
            <sz val="9"/>
            <rFont val="Tahoma"/>
            <family val="2"/>
          </rPr>
          <t>Data/Solver</t>
        </r>
        <r>
          <rPr>
            <sz val="9"/>
            <rFont val="Tahoma"/>
            <family val="2"/>
          </rPr>
          <t xml:space="preserve"> to minimize the sum of squares.
Only the </t>
        </r>
        <r>
          <rPr>
            <b/>
            <sz val="9"/>
            <rFont val="Tahoma"/>
            <family val="2"/>
          </rPr>
          <t>black</t>
        </r>
        <r>
          <rPr>
            <sz val="9"/>
            <rFont val="Tahoma"/>
            <family val="2"/>
          </rPr>
          <t xml:space="preserve"> variable values in Column C are used as the "change variables."</t>
        </r>
      </text>
    </comment>
    <comment ref="D1" authorId="0">
      <text>
        <r>
          <rPr>
            <sz val="9"/>
            <rFont val="Tahoma"/>
            <family val="2"/>
          </rPr>
          <t xml:space="preserve">Supply units for the calculated variables after the equation set has been solved.  
For known variables, units will automatically be provided when their values are followed with an end-of-line // comment that contains a "-&gt;" indicator in Column F.  Whatever follows the last "-&gt;" will be treated as the units.  For example,
       mfsm = 3444  // mass -&gt; kg -&gt; lbm
the units "lbm" will automatically appear in Column </t>
        </r>
        <r>
          <rPr>
            <b/>
            <sz val="9"/>
            <rFont val="Tahoma"/>
            <family val="2"/>
          </rPr>
          <t>D</t>
        </r>
        <r>
          <rPr>
            <sz val="9"/>
            <rFont val="Tahoma"/>
            <family val="2"/>
          </rPr>
          <t xml:space="preserve"> for variable "mfsm".  
To document the solution, select the</t>
        </r>
        <r>
          <rPr>
            <b/>
            <sz val="9"/>
            <rFont val="Tahoma"/>
            <family val="2"/>
          </rPr>
          <t xml:space="preserve"> File/Print </t>
        </r>
        <r>
          <rPr>
            <sz val="9"/>
            <rFont val="Tahoma"/>
            <family val="2"/>
          </rPr>
          <t xml:space="preserve">command, then click </t>
        </r>
        <r>
          <rPr>
            <b/>
            <sz val="9"/>
            <rFont val="Tahoma"/>
            <family val="2"/>
          </rPr>
          <t>Print Setup</t>
        </r>
        <r>
          <rPr>
            <sz val="9"/>
            <rFont val="Tahoma"/>
            <family val="2"/>
          </rPr>
          <t xml:space="preserve"> to type your name in the header. </t>
        </r>
      </text>
    </comment>
    <comment ref="F1" authorId="0">
      <text>
        <r>
          <rPr>
            <sz val="9"/>
            <rFont val="Tahoma"/>
            <family val="2"/>
          </rPr>
          <t xml:space="preserve">Start at Row </t>
        </r>
        <r>
          <rPr>
            <b/>
            <sz val="9"/>
            <rFont val="Tahoma"/>
            <family val="2"/>
          </rPr>
          <t>3</t>
        </r>
        <r>
          <rPr>
            <sz val="9"/>
            <rFont val="Tahoma"/>
            <family val="2"/>
          </rPr>
          <t xml:space="preserve"> in Column </t>
        </r>
        <r>
          <rPr>
            <b/>
            <sz val="9"/>
            <rFont val="Tahoma"/>
            <family val="2"/>
          </rPr>
          <t>F</t>
        </r>
        <r>
          <rPr>
            <sz val="9"/>
            <rFont val="Tahoma"/>
            <family val="2"/>
          </rPr>
          <t xml:space="preserve">, type the set of equations, one line per row.  A line is either blank, contains an equation with possible comments included, or is solely a </t>
        </r>
        <r>
          <rPr>
            <b/>
            <sz val="9"/>
            <rFont val="Tahoma"/>
            <family val="2"/>
          </rPr>
          <t>//</t>
        </r>
        <r>
          <rPr>
            <sz val="9"/>
            <rFont val="Tahoma"/>
            <family val="2"/>
          </rPr>
          <t xml:space="preserve"> comment.
An equation must have a left-hand and right-hand side separated by an equals sign (=) or an assignment sign (&lt;-), and at least one variable name must appear in the left-hand side. 
In an equation, a variable name must begin with a letter and can only be followed with letters, digits, and underscores.  Variable names are case sensitive.  Thus, "nft2" is not the same as "Nft2" or "nfT2".
Use  </t>
        </r>
        <r>
          <rPr>
            <b/>
            <sz val="9"/>
            <rFont val="Tahoma"/>
            <family val="2"/>
          </rPr>
          <t>//</t>
        </r>
        <r>
          <rPr>
            <sz val="9"/>
            <rFont val="Tahoma"/>
            <family val="2"/>
          </rPr>
          <t xml:space="preserve"> ...  to supply a comment to the end of a line.  Use the code of </t>
        </r>
        <r>
          <rPr>
            <b/>
            <sz val="9"/>
            <rFont val="Tahoma"/>
            <family val="2"/>
          </rPr>
          <t>/*</t>
        </r>
        <r>
          <rPr>
            <sz val="9"/>
            <rFont val="Tahoma"/>
            <family val="2"/>
          </rPr>
          <t xml:space="preserve"> … </t>
        </r>
        <r>
          <rPr>
            <b/>
            <sz val="9"/>
            <rFont val="Tahoma"/>
            <family val="2"/>
          </rPr>
          <t>*/</t>
        </r>
        <r>
          <rPr>
            <sz val="9"/>
            <rFont val="Tahoma"/>
            <family val="2"/>
          </rPr>
          <t xml:space="preserve">  for comments contained within parts of a line.
The equation set is limited to no more than 200 calculated variables.  An equation can be carried over to the next row by typing a space followed by an underscore ( _) at the end of its line.
After ignoring leading and trailing spaces in all carry-over rows, the combined content must contain less than 1000 characters.
Note that all cells in Columns </t>
        </r>
        <r>
          <rPr>
            <b/>
            <sz val="9"/>
            <rFont val="Tahoma"/>
            <family val="2"/>
          </rPr>
          <t>A</t>
        </r>
        <r>
          <rPr>
            <sz val="9"/>
            <rFont val="Tahoma"/>
            <family val="2"/>
          </rPr>
          <t xml:space="preserve"> thru </t>
        </r>
        <r>
          <rPr>
            <b/>
            <sz val="9"/>
            <rFont val="Tahoma"/>
            <family val="2"/>
          </rPr>
          <t>E</t>
        </r>
        <r>
          <rPr>
            <sz val="9"/>
            <rFont val="Tahoma"/>
            <family val="2"/>
          </rPr>
          <t xml:space="preserve"> and </t>
        </r>
        <r>
          <rPr>
            <b/>
            <sz val="9"/>
            <rFont val="Tahoma"/>
            <family val="2"/>
          </rPr>
          <t>G</t>
        </r>
        <r>
          <rPr>
            <sz val="9"/>
            <rFont val="Tahoma"/>
            <family val="2"/>
          </rPr>
          <t xml:space="preserve"> thru </t>
        </r>
        <r>
          <rPr>
            <b/>
            <sz val="9"/>
            <rFont val="Tahoma"/>
            <family val="2"/>
          </rPr>
          <t>K</t>
        </r>
        <r>
          <rPr>
            <sz val="9"/>
            <rFont val="Tahoma"/>
            <family val="2"/>
          </rPr>
          <t xml:space="preserve"> are reserved for use by the "</t>
        </r>
        <r>
          <rPr>
            <b/>
            <sz val="9"/>
            <color indexed="10"/>
            <rFont val="Tahoma"/>
            <family val="2"/>
          </rPr>
          <t>EZ Setup</t>
        </r>
        <r>
          <rPr>
            <sz val="9"/>
            <rFont val="Tahoma"/>
            <family val="2"/>
          </rPr>
          <t>" utility.  If you create any Excel formulas or text in these columns, they will be erased by "</t>
        </r>
        <r>
          <rPr>
            <b/>
            <sz val="9"/>
            <color indexed="10"/>
            <rFont val="Tahoma"/>
            <family val="2"/>
          </rPr>
          <t>EZ Setup</t>
        </r>
        <r>
          <rPr>
            <sz val="9"/>
            <rFont val="Tahoma"/>
            <family val="2"/>
          </rPr>
          <t>".</t>
        </r>
      </text>
    </comment>
    <comment ref="G1" authorId="0">
      <text>
        <r>
          <rPr>
            <sz val="9"/>
            <rFont val="Tahoma"/>
            <family val="2"/>
          </rPr>
          <t>If you want to provide a "Mathematical Algorithm" instead of a "Mathematical Model", change Cell F1 to reflect your intentions.
The general structure for a mathematical algorithm is as follows:
Procedure:     [ finds ]  =  fname [ givens ]
       assignments (&lt;-) for equations with only one unknown 
       one or more SOLVE, NSOLVE, and/or ITERATE constructs
       assignments (&lt;-) for equations with only occurrence of an unknown
       equations giving values to variable names for known quantities.
The "finds" are those calculated variables of interest, while the "givens" are those variables that satisfy the degrees of freedom.  Note that a SOLVE, NSOLVE, or ITERATE construct cannot have another construct embedded within it.
Assignments (&lt;-) are equations algebraically rearranged to have an unknown on the left-hand side and only known and/or previously-calculated variables on the right-hand side.  An ITERATE-UNTIL construct contains only assignments, while a SOLVE-END or NSOLVE-END constructs has only
equations (=).  The popup note on Cell F1 describes the proper syntax to write an equation (=) or an assignment (&lt;-) statement.</t>
        </r>
      </text>
    </comment>
    <comment ref="H1" authorId="0">
      <text>
        <r>
          <rPr>
            <sz val="9"/>
            <rFont val="Tahoma"/>
            <family val="2"/>
          </rPr>
          <t xml:space="preserve">Value of the left-hand side for each equation based on current values for the Excel-referenced variables contained within the Excel formula for that side. </t>
        </r>
      </text>
    </comment>
    <comment ref="I1" authorId="0">
      <text>
        <r>
          <rPr>
            <sz val="9"/>
            <rFont val="Tahoma"/>
            <family val="2"/>
          </rPr>
          <t xml:space="preserve">Value of the right-hand side for each equation based on current values for the Excel-referenced variables contained within the Excel formula for that side. 
Type </t>
        </r>
        <r>
          <rPr>
            <b/>
            <sz val="9"/>
            <rFont val="Tahoma"/>
            <family val="2"/>
          </rPr>
          <t>CTRL-SHIFT-D</t>
        </r>
        <r>
          <rPr>
            <sz val="9"/>
            <rFont val="Tahoma"/>
            <family val="2"/>
          </rPr>
          <t xml:space="preserve"> to decode the Excel formulas in Columns </t>
        </r>
        <r>
          <rPr>
            <b/>
            <sz val="9"/>
            <rFont val="Tahoma"/>
            <family val="2"/>
          </rPr>
          <t>H</t>
        </r>
        <r>
          <rPr>
            <sz val="9"/>
            <rFont val="Tahoma"/>
            <family val="2"/>
          </rPr>
          <t xml:space="preserve"> and </t>
        </r>
        <r>
          <rPr>
            <b/>
            <sz val="9"/>
            <rFont val="Tahoma"/>
            <family val="2"/>
          </rPr>
          <t>I</t>
        </r>
        <r>
          <rPr>
            <sz val="9"/>
            <rFont val="Tahoma"/>
            <family val="2"/>
          </rPr>
          <t xml:space="preserve">.  The decoded equations will contain variable names, and they will be placed in Column </t>
        </r>
        <r>
          <rPr>
            <b/>
            <sz val="9"/>
            <rFont val="Tahoma"/>
            <family val="2"/>
          </rPr>
          <t>K</t>
        </r>
        <r>
          <rPr>
            <sz val="9"/>
            <rFont val="Tahoma"/>
            <family val="2"/>
          </rPr>
          <t>.</t>
        </r>
      </text>
    </comment>
    <comment ref="J1" authorId="0">
      <text>
        <r>
          <rPr>
            <sz val="9"/>
            <rFont val="Tahoma"/>
            <family val="2"/>
          </rPr>
          <t>Click button "</t>
        </r>
        <r>
          <rPr>
            <b/>
            <sz val="9"/>
            <color indexed="10"/>
            <rFont val="Tahoma"/>
            <family val="2"/>
          </rPr>
          <t>EZ Setup</t>
        </r>
        <r>
          <rPr>
            <sz val="9"/>
            <rFont val="Tahoma"/>
            <family val="2"/>
          </rPr>
          <t xml:space="preserve">" after typing the set of equations in Column </t>
        </r>
        <r>
          <rPr>
            <b/>
            <sz val="9"/>
            <rFont val="Tahoma"/>
            <family val="2"/>
          </rPr>
          <t>F</t>
        </r>
        <r>
          <rPr>
            <sz val="9"/>
            <rFont val="Tahoma"/>
            <family val="2"/>
          </rPr>
          <t xml:space="preserve">.  When no syntax errors exist in the equation set and the </t>
        </r>
        <r>
          <rPr>
            <b/>
            <sz val="9"/>
            <color indexed="10"/>
            <rFont val="Tahoma"/>
            <family val="2"/>
          </rPr>
          <t>degree of freedom is zero</t>
        </r>
        <r>
          <rPr>
            <sz val="9"/>
            <rFont val="Tahoma"/>
            <family val="2"/>
          </rPr>
          <t xml:space="preserve">, you can proceed to the next paragraph.
Select the </t>
        </r>
        <r>
          <rPr>
            <b/>
            <sz val="9"/>
            <rFont val="Tahoma"/>
            <family val="2"/>
          </rPr>
          <t>Data/Solver</t>
        </r>
        <r>
          <rPr>
            <sz val="9"/>
            <rFont val="Tahoma"/>
            <family val="2"/>
          </rPr>
          <t xml:space="preserve"> menu command and click the button </t>
        </r>
        <r>
          <rPr>
            <b/>
            <sz val="9"/>
            <rFont val="Tahoma"/>
            <family val="2"/>
          </rPr>
          <t>Solve</t>
        </r>
        <r>
          <rPr>
            <sz val="9"/>
            <rFont val="Tahoma"/>
            <family val="2"/>
          </rPr>
          <t xml:space="preserve">, in order to minimize the sum of the squares to within a tolerance of &lt;= 1e-8.
Monitor the iteration progress in the lower left corner of the Excel window, as the </t>
        </r>
        <r>
          <rPr>
            <b/>
            <sz val="9"/>
            <rFont val="Tahoma"/>
            <family val="2"/>
          </rPr>
          <t>Solver</t>
        </r>
        <r>
          <rPr>
            <sz val="9"/>
            <rFont val="Tahoma"/>
            <family val="2"/>
          </rPr>
          <t xml:space="preserve"> tries to find a minimum.
If a minimum is not found, provide a realistic estimate for one, two, etc. of the </t>
        </r>
        <r>
          <rPr>
            <b/>
            <sz val="9"/>
            <rFont val="Tahoma"/>
            <family val="2"/>
          </rPr>
          <t>black</t>
        </r>
        <r>
          <rPr>
            <sz val="9"/>
            <rFont val="Tahoma"/>
            <family val="2"/>
          </rPr>
          <t xml:space="preserve"> calculated variables.  Start with one or two and then change more until a minimum is found.</t>
        </r>
      </text>
    </comment>
    <comment ref="G2" authorId="0">
      <text>
        <r>
          <rPr>
            <sz val="9"/>
            <rFont val="Tahoma"/>
            <family val="2"/>
          </rPr>
          <t xml:space="preserve">Three constructs can be used in a mathematical algorithm to indicate the simultaneous solution of set of coupled equations, as follows:
   SOLVE vlist IN        NSOLVE vlist IN        ITERATE vname IN
       lhs = rhs               lhs = rhs                 vname &lt;- expr
       lhs = rhs               lhs = rhs                 vname &lt;- expr
          .                          .                             .
          .                          .                             .
          .                          .                             .
       lhs = rhs               lhs = rhs                 fname &lt;- expr
    END                     END                       UNTIL fname = 0
where "vlist" is a list of one or more variable names with commas separating multiple names, "vname" is a variable name for a calculated quantity, "lhs" is a left-hand-side arithmetic expression, "rhs" is a right-hand-side arithmetic expression, "expr" is an arithmetic expression, and "fname" is a variable name for the iteration function.  This iteration function must appear as the last assignment (&lt;-) statement in an ITERATE-UNTIL construct.
Excel Solver code is not created for those equations that contain only one unknown and those equations that contain the only occurrence of an unknown.  The former equations are directly solved by Excel at the beginning of a mathematical algorithm, while the latter equations are directly solved by Excel at the end.  The equations between these two directly-solved cases must be solved using the Excel Solver.
</t>
        </r>
      </text>
    </comment>
    <comment ref="C21" authorId="0">
      <text>
        <r>
          <rPr>
            <sz val="9"/>
            <rFont val="Tahoma"/>
            <family val="2"/>
          </rPr>
          <t>A list of the function calls appearing in your set of equations.
You are responsible for the correctness of these calls.  That is, each function name must be supported by the Excel program, and each argument to that function must be appropriate.
The general syntax for a function call is as follows:
    name( argument )
       or
    name( argument1, argument2, ...  )
       or
    name()         like  Pi()  for  3.14159265358979
Note that square brackets [ ... ] in a function call are interpreted as parentheses.</t>
        </r>
      </text>
    </comment>
    <comment ref="C8" authorId="0">
      <text>
        <r>
          <rPr>
            <sz val="9"/>
            <rFont val="Tahoma"/>
            <family val="2"/>
          </rPr>
          <t>To have the names with their values and units for both the Calculated and Known Variables listed in alphabetical order, type CTRL-SHIFT-A.</t>
        </r>
      </text>
    </comment>
    <comment ref="C3" authorId="0">
      <text>
        <r>
          <rPr>
            <sz val="9"/>
            <rFont val="Tahoma"/>
            <family val="2"/>
          </rPr>
          <t>To reset the initial estimates to 1.0 for non-formula calculated variables in Column C, type CTRL-SHIFT-I.  In Columns A thru C, non-formula variables and their values are shown in black, while formula-based ones are displayed in dark red.
To save temporarily the values of non-formula calculated variables from Column C into Column K, type CTRL-SHIFT-K.  Use the Excel Copy/Paste command to transfer values back from Column K to Column C.
To save permanently values of non-formula calculated variables from Column C, first type CTRL-SHIFT-K and then Copy/Paste the values from Column K to any column beyond Column K.
If the number of black calculated variables is &lt;= 40, then all "Calculated Variables" in Columns A to D are listed with a blank row appearing after every fourth variable.  However, if the number is &gt; 40, then all are listed with a blank row appearing after every eighth or twelfth variable.
If you move the row contents of any black calculated variables under Columns A thru D to other row positions for the greater-than-40 case, you will need to input manually the "Changed Variable Cells" in the Data/Solver Parameters window before you select the "Solve" button.  Note that this input is limited to 256 characters in length.</t>
        </r>
      </text>
    </comment>
    <comment ref="J13" authorId="0">
      <text>
        <r>
          <rPr>
            <sz val="9"/>
            <rFont val="Tahoma"/>
            <family val="2"/>
          </rPr>
          <t>If no solution is found (sum &gt; 1e-8), provide realistic estimates for one, two, etc. of the BLACK calculated variables in Column C.  Start with one or two variables and then change more until a minimum is found.
Select the Excel Data/Solver menu command to restart the Solver, add constraints on those BLACK variables with realistic estimates (like rho &lt;= 0.9 and rho &gt;= 0.7), and then click the "Solve" button.
If the BLACK values for calculated variables range over different orders of magnitude, select the "Use Automatic Scaling" option under the "Options" button before clicking the "Solve" button.</t>
        </r>
      </text>
    </comment>
    <comment ref="I17" authorId="0">
      <text>
        <r>
          <rPr>
            <sz val="9"/>
            <rFont val="Tahoma"/>
            <family val="2"/>
          </rPr>
          <t>If you have added, changed, and/or deleted any constraints through the "Solver Parameters" window and have not altered any equations in Column F, type CTRL-SHIFT-U to update the list below without having to do the "EZ Setup" again.
Note that the "EZ Setup" utility does NOT retain any Solver constraints defined by you that are for dark-red calculated variables in Column A or that reference any Excel cells in other worksheets and workbooks.</t>
        </r>
      </text>
    </comment>
  </commentList>
</comments>
</file>

<file path=xl/comments3.xml><?xml version="1.0" encoding="utf-8"?>
<comments xmlns="http://schemas.openxmlformats.org/spreadsheetml/2006/main">
  <authors>
    <author>Michael Hanyak</author>
  </authors>
  <commentList>
    <comment ref="A1" authorId="0">
      <text>
        <r>
          <rPr>
            <b/>
            <sz val="9"/>
            <rFont val="Tahoma"/>
            <family val="2"/>
          </rPr>
          <t xml:space="preserve">black </t>
        </r>
        <r>
          <rPr>
            <sz val="9"/>
            <rFont val="Tahoma"/>
            <family val="2"/>
          </rPr>
          <t>- calculated thru the</t>
        </r>
        <r>
          <rPr>
            <b/>
            <sz val="9"/>
            <rFont val="Tahoma"/>
            <family val="2"/>
          </rPr>
          <t xml:space="preserve"> Data/Solver</t>
        </r>
        <r>
          <rPr>
            <sz val="9"/>
            <rFont val="Tahoma"/>
            <family val="2"/>
          </rPr>
          <t xml:space="preserve"> menu command.
</t>
        </r>
        <r>
          <rPr>
            <b/>
            <sz val="9"/>
            <color indexed="16"/>
            <rFont val="Tahoma"/>
            <family val="2"/>
          </rPr>
          <t>dark red</t>
        </r>
        <r>
          <rPr>
            <sz val="9"/>
            <rFont val="Tahoma"/>
            <family val="2"/>
          </rPr>
          <t xml:space="preserve"> - calculated by Excel and NOT thru the </t>
        </r>
        <r>
          <rPr>
            <b/>
            <sz val="9"/>
            <rFont val="Tahoma"/>
            <family val="2"/>
          </rPr>
          <t>Data/Solver</t>
        </r>
        <r>
          <rPr>
            <sz val="9"/>
            <rFont val="Tahoma"/>
            <family val="2"/>
          </rPr>
          <t xml:space="preserve"> command.</t>
        </r>
        <r>
          <rPr>
            <b/>
            <sz val="9"/>
            <rFont val="Tahoma"/>
            <family val="2"/>
          </rPr>
          <t xml:space="preserve">
</t>
        </r>
        <r>
          <rPr>
            <b/>
            <sz val="9"/>
            <color indexed="48"/>
            <rFont val="Tahoma"/>
            <family val="2"/>
          </rPr>
          <t>blue</t>
        </r>
        <r>
          <rPr>
            <b/>
            <sz val="9"/>
            <rFont val="Tahoma"/>
            <family val="2"/>
          </rPr>
          <t xml:space="preserve"> </t>
        </r>
        <r>
          <rPr>
            <sz val="9"/>
            <rFont val="Tahoma"/>
            <family val="2"/>
          </rPr>
          <t>- specified or known values or constants in the equation set.</t>
        </r>
      </text>
    </comment>
    <comment ref="C1" authorId="0">
      <text>
        <r>
          <rPr>
            <sz val="9"/>
            <rFont val="Tahoma"/>
            <family val="2"/>
          </rPr>
          <t xml:space="preserve">Each </t>
        </r>
        <r>
          <rPr>
            <b/>
            <sz val="9"/>
            <rFont val="Tahoma"/>
            <family val="2"/>
          </rPr>
          <t>black</t>
        </r>
        <r>
          <rPr>
            <sz val="9"/>
            <rFont val="Tahoma"/>
            <family val="2"/>
          </rPr>
          <t xml:space="preserve"> variable is initially set to </t>
        </r>
        <r>
          <rPr>
            <b/>
            <sz val="9"/>
            <rFont val="Tahoma"/>
            <family val="2"/>
          </rPr>
          <t>1.0</t>
        </r>
        <r>
          <rPr>
            <sz val="9"/>
            <rFont val="Tahoma"/>
            <family val="2"/>
          </rPr>
          <t>, but a realistic estimate for one, two, etc. or all of them can be provided, before you activate the</t>
        </r>
        <r>
          <rPr>
            <b/>
            <sz val="9"/>
            <rFont val="Tahoma"/>
            <family val="2"/>
          </rPr>
          <t xml:space="preserve"> Data/Solver</t>
        </r>
        <r>
          <rPr>
            <sz val="9"/>
            <rFont val="Tahoma"/>
            <family val="2"/>
          </rPr>
          <t xml:space="preserve"> menu</t>
        </r>
        <r>
          <rPr>
            <b/>
            <sz val="9"/>
            <rFont val="Tahoma"/>
            <family val="2"/>
          </rPr>
          <t xml:space="preserve"> </t>
        </r>
        <r>
          <rPr>
            <sz val="9"/>
            <rFont val="Tahoma"/>
            <family val="2"/>
          </rPr>
          <t xml:space="preserve">command.
In a mathematical algorithm, </t>
        </r>
        <r>
          <rPr>
            <b/>
            <sz val="9"/>
            <color indexed="16"/>
            <rFont val="Tahoma"/>
            <family val="2"/>
          </rPr>
          <t>dark red</t>
        </r>
        <r>
          <rPr>
            <sz val="9"/>
            <rFont val="Tahoma"/>
            <family val="2"/>
          </rPr>
          <t xml:space="preserve"> variables and their values may appear in Columns A thru C.  Since these color-coded variables are  directly calculated by Excel,  they do not appear as being part of the "change variables" in the </t>
        </r>
        <r>
          <rPr>
            <b/>
            <sz val="9"/>
            <rFont val="Tahoma"/>
            <family val="2"/>
          </rPr>
          <t>Data/Solver</t>
        </r>
        <r>
          <rPr>
            <sz val="9"/>
            <rFont val="Tahoma"/>
            <family val="2"/>
          </rPr>
          <t xml:space="preserve"> to minimize the sum of squares.
Only the </t>
        </r>
        <r>
          <rPr>
            <b/>
            <sz val="9"/>
            <rFont val="Tahoma"/>
            <family val="2"/>
          </rPr>
          <t>black</t>
        </r>
        <r>
          <rPr>
            <sz val="9"/>
            <rFont val="Tahoma"/>
            <family val="2"/>
          </rPr>
          <t xml:space="preserve"> variable values in Column C are used as the "change variables."</t>
        </r>
      </text>
    </comment>
    <comment ref="D1" authorId="0">
      <text>
        <r>
          <rPr>
            <sz val="9"/>
            <rFont val="Tahoma"/>
            <family val="2"/>
          </rPr>
          <t xml:space="preserve">Supply units for the calculated variables after the equation set has been solved.  
For known variables, units will automatically be provided when their values are followed with an end-of-line // comment that contains a "-&gt;" indicator in Column F.  Whatever follows the last "-&gt;" will be treated as the units.  For example,
       mfsm = 3444  // mass -&gt; kg -&gt; lbm
the units "lbm" will automatically appear in Column </t>
        </r>
        <r>
          <rPr>
            <b/>
            <sz val="9"/>
            <rFont val="Tahoma"/>
            <family val="2"/>
          </rPr>
          <t>D</t>
        </r>
        <r>
          <rPr>
            <sz val="9"/>
            <rFont val="Tahoma"/>
            <family val="2"/>
          </rPr>
          <t xml:space="preserve"> for variable "mfsm".  
To document the solution, select the</t>
        </r>
        <r>
          <rPr>
            <b/>
            <sz val="9"/>
            <rFont val="Tahoma"/>
            <family val="2"/>
          </rPr>
          <t xml:space="preserve"> File/Print </t>
        </r>
        <r>
          <rPr>
            <sz val="9"/>
            <rFont val="Tahoma"/>
            <family val="2"/>
          </rPr>
          <t xml:space="preserve">command, then click </t>
        </r>
        <r>
          <rPr>
            <b/>
            <sz val="9"/>
            <rFont val="Tahoma"/>
            <family val="2"/>
          </rPr>
          <t>Print Setup</t>
        </r>
        <r>
          <rPr>
            <sz val="9"/>
            <rFont val="Tahoma"/>
            <family val="2"/>
          </rPr>
          <t xml:space="preserve"> to type your name in the header. </t>
        </r>
      </text>
    </comment>
    <comment ref="F1" authorId="0">
      <text>
        <r>
          <rPr>
            <sz val="9"/>
            <rFont val="Tahoma"/>
            <family val="2"/>
          </rPr>
          <t xml:space="preserve">Start at Row </t>
        </r>
        <r>
          <rPr>
            <b/>
            <sz val="9"/>
            <rFont val="Tahoma"/>
            <family val="2"/>
          </rPr>
          <t>3</t>
        </r>
        <r>
          <rPr>
            <sz val="9"/>
            <rFont val="Tahoma"/>
            <family val="2"/>
          </rPr>
          <t xml:space="preserve"> in Column </t>
        </r>
        <r>
          <rPr>
            <b/>
            <sz val="9"/>
            <rFont val="Tahoma"/>
            <family val="2"/>
          </rPr>
          <t>F</t>
        </r>
        <r>
          <rPr>
            <sz val="9"/>
            <rFont val="Tahoma"/>
            <family val="2"/>
          </rPr>
          <t xml:space="preserve">, type the set of equations, one line per row.  A line is either blank, contains an equation with possible comments included, or is solely a </t>
        </r>
        <r>
          <rPr>
            <b/>
            <sz val="9"/>
            <rFont val="Tahoma"/>
            <family val="2"/>
          </rPr>
          <t>//</t>
        </r>
        <r>
          <rPr>
            <sz val="9"/>
            <rFont val="Tahoma"/>
            <family val="2"/>
          </rPr>
          <t xml:space="preserve"> comment.
An equation must have a left-hand and right-hand side separated by an equals sign (=) or an assignment sign (&lt;-), and at least one variable name must appear in the left-hand side. 
In an equation, a variable name must begin with a letter and can only be followed with letters, digits, and underscores.  Variable names are case sensitive.  Thus, "nft2" is not the same as "Nft2" or "nfT2".
Use  </t>
        </r>
        <r>
          <rPr>
            <b/>
            <sz val="9"/>
            <rFont val="Tahoma"/>
            <family val="2"/>
          </rPr>
          <t>//</t>
        </r>
        <r>
          <rPr>
            <sz val="9"/>
            <rFont val="Tahoma"/>
            <family val="2"/>
          </rPr>
          <t xml:space="preserve"> ...  to supply a comment to the end of a line.  Use the code of </t>
        </r>
        <r>
          <rPr>
            <b/>
            <sz val="9"/>
            <rFont val="Tahoma"/>
            <family val="2"/>
          </rPr>
          <t>/*</t>
        </r>
        <r>
          <rPr>
            <sz val="9"/>
            <rFont val="Tahoma"/>
            <family val="2"/>
          </rPr>
          <t xml:space="preserve"> … </t>
        </r>
        <r>
          <rPr>
            <b/>
            <sz val="9"/>
            <rFont val="Tahoma"/>
            <family val="2"/>
          </rPr>
          <t>*/</t>
        </r>
        <r>
          <rPr>
            <sz val="9"/>
            <rFont val="Tahoma"/>
            <family val="2"/>
          </rPr>
          <t xml:space="preserve">  for comments contained within parts of a line.
The equation set is limited to no more than 200 calculated variables.  An equation can be carried over to the next row by typing a space followed by an underscore ( _) at the end of its line.
After ignoring leading and trailing spaces in all carry-over rows, the combined content must contain less than 1000 characters.
Note that all cells in Columns </t>
        </r>
        <r>
          <rPr>
            <b/>
            <sz val="9"/>
            <rFont val="Tahoma"/>
            <family val="2"/>
          </rPr>
          <t>A</t>
        </r>
        <r>
          <rPr>
            <sz val="9"/>
            <rFont val="Tahoma"/>
            <family val="2"/>
          </rPr>
          <t xml:space="preserve"> thru </t>
        </r>
        <r>
          <rPr>
            <b/>
            <sz val="9"/>
            <rFont val="Tahoma"/>
            <family val="2"/>
          </rPr>
          <t>E</t>
        </r>
        <r>
          <rPr>
            <sz val="9"/>
            <rFont val="Tahoma"/>
            <family val="2"/>
          </rPr>
          <t xml:space="preserve"> and </t>
        </r>
        <r>
          <rPr>
            <b/>
            <sz val="9"/>
            <rFont val="Tahoma"/>
            <family val="2"/>
          </rPr>
          <t>G</t>
        </r>
        <r>
          <rPr>
            <sz val="9"/>
            <rFont val="Tahoma"/>
            <family val="2"/>
          </rPr>
          <t xml:space="preserve"> thru </t>
        </r>
        <r>
          <rPr>
            <b/>
            <sz val="9"/>
            <rFont val="Tahoma"/>
            <family val="2"/>
          </rPr>
          <t>K</t>
        </r>
        <r>
          <rPr>
            <sz val="9"/>
            <rFont val="Tahoma"/>
            <family val="2"/>
          </rPr>
          <t xml:space="preserve"> are reserved for use by the "</t>
        </r>
        <r>
          <rPr>
            <b/>
            <sz val="9"/>
            <color indexed="10"/>
            <rFont val="Tahoma"/>
            <family val="2"/>
          </rPr>
          <t>EZ Setup</t>
        </r>
        <r>
          <rPr>
            <sz val="9"/>
            <rFont val="Tahoma"/>
            <family val="2"/>
          </rPr>
          <t>" utility.  If you create any Excel formulas or text in these columns, they will be erased by "</t>
        </r>
        <r>
          <rPr>
            <b/>
            <sz val="9"/>
            <color indexed="10"/>
            <rFont val="Tahoma"/>
            <family val="2"/>
          </rPr>
          <t>EZ Setup</t>
        </r>
        <r>
          <rPr>
            <sz val="9"/>
            <rFont val="Tahoma"/>
            <family val="2"/>
          </rPr>
          <t>".</t>
        </r>
      </text>
    </comment>
    <comment ref="G1" authorId="0">
      <text>
        <r>
          <rPr>
            <sz val="9"/>
            <rFont val="Tahoma"/>
            <family val="2"/>
          </rPr>
          <t>If you want to provide a "Mathematical Algorithm" instead of a "Mathematical Model", change Cell F1 to reflect your intentions.
The general structure for a mathematical algorithm is as follows:
Procedure:     [ finds ]  =  fname [ givens ]
       assignments (&lt;-) for equations with only one unknown 
       one or more SOLVE, NSOLVE, and/or ITERATE constructs
       assignments (&lt;-) for equations with only occurrence of an unknown
       equations giving values to variable names for known quantities.
The "finds" are those calculated variables of interest, while the "givens" are those variables that satisfy the degrees of freedom.  Note that a SOLVE, NSOLVE, or ITERATE construct cannot have another construct embedded within it.
Assignments (&lt;-) are equations algebraically rearranged to have an unknown on the left-hand side and only known and/or previously-calculated variables on the right-hand side.  An ITERATE-UNTIL construct contains only assignments, while a SOLVE-END or NSOLVE-END constructs has only
equations (=).  The popup note on Cell F1 describes the proper syntax to write an equation (=) or an assignment (&lt;-) statement.</t>
        </r>
      </text>
    </comment>
    <comment ref="H1" authorId="0">
      <text>
        <r>
          <rPr>
            <sz val="9"/>
            <rFont val="Tahoma"/>
            <family val="2"/>
          </rPr>
          <t xml:space="preserve">Value of the left-hand side for each equation based on current values for the Excel-referenced variables contained within the Excel formula for that side. </t>
        </r>
      </text>
    </comment>
    <comment ref="I1" authorId="0">
      <text>
        <r>
          <rPr>
            <sz val="9"/>
            <rFont val="Tahoma"/>
            <family val="2"/>
          </rPr>
          <t xml:space="preserve">Value of the right-hand side for each equation based on current values for the Excel-referenced variables contained within the Excel formula for that side. 
Type </t>
        </r>
        <r>
          <rPr>
            <b/>
            <sz val="9"/>
            <rFont val="Tahoma"/>
            <family val="2"/>
          </rPr>
          <t>CTRL-SHIFT-D</t>
        </r>
        <r>
          <rPr>
            <sz val="9"/>
            <rFont val="Tahoma"/>
            <family val="2"/>
          </rPr>
          <t xml:space="preserve"> to decode the Excel formulas in Columns </t>
        </r>
        <r>
          <rPr>
            <b/>
            <sz val="9"/>
            <rFont val="Tahoma"/>
            <family val="2"/>
          </rPr>
          <t>H</t>
        </r>
        <r>
          <rPr>
            <sz val="9"/>
            <rFont val="Tahoma"/>
            <family val="2"/>
          </rPr>
          <t xml:space="preserve"> and </t>
        </r>
        <r>
          <rPr>
            <b/>
            <sz val="9"/>
            <rFont val="Tahoma"/>
            <family val="2"/>
          </rPr>
          <t>I</t>
        </r>
        <r>
          <rPr>
            <sz val="9"/>
            <rFont val="Tahoma"/>
            <family val="2"/>
          </rPr>
          <t xml:space="preserve">.  The decoded equations will contain variable names, and they will be placed in Column </t>
        </r>
        <r>
          <rPr>
            <b/>
            <sz val="9"/>
            <rFont val="Tahoma"/>
            <family val="2"/>
          </rPr>
          <t>K</t>
        </r>
        <r>
          <rPr>
            <sz val="9"/>
            <rFont val="Tahoma"/>
            <family val="2"/>
          </rPr>
          <t>.</t>
        </r>
      </text>
    </comment>
    <comment ref="G2" authorId="0">
      <text>
        <r>
          <rPr>
            <sz val="9"/>
            <rFont val="Tahoma"/>
            <family val="2"/>
          </rPr>
          <t xml:space="preserve">Three constructs can be used in a mathematical algorithm to indicate the simultaneous solution of set of coupled equations, as follows:
   SOLVE vlist IN        NSOLVE vlist IN        ITERATE vname IN
       lhs = rhs               lhs = rhs                 vname &lt;- expr
       lhs = rhs               lhs = rhs                 vname &lt;- expr
          .                          .                             .
          .                          .                             .
          .                          .                             .
       lhs = rhs               lhs = rhs                 fname &lt;- expr
    END                     END                       UNTIL fname = 0
where "vlist" is a list of one or more variable names with commas separating multiple names, "vname" is a variable name for a calculated quantity, "lhs" is a left-hand-side arithmetic expression, "rhs" is a right-hand-side arithmetic expression, "expr" is an arithmetic expression, and "fname" is a variable name for the iteration function.  This iteration function must appear as the last assignment (&lt;-) statement in an ITERATE-UNTIL construct.
Excel Solver code is not created for those equations that contain only one unknown and those equations that contain the only occurrence of an unknown.  The former equations are directly solved by Excel at the beginning of a mathematical algorithm, while the latter equations are directly solved by Excel at the end.  The equations between these two directly-solved cases must be solved using the Excel Solver.
</t>
        </r>
      </text>
    </comment>
    <comment ref="J1" authorId="0">
      <text>
        <r>
          <rPr>
            <sz val="9"/>
            <rFont val="Tahoma"/>
            <family val="2"/>
          </rPr>
          <t>Click button "</t>
        </r>
        <r>
          <rPr>
            <b/>
            <sz val="9"/>
            <color indexed="10"/>
            <rFont val="Tahoma"/>
            <family val="2"/>
          </rPr>
          <t>EZ Setup</t>
        </r>
        <r>
          <rPr>
            <sz val="9"/>
            <rFont val="Tahoma"/>
            <family val="2"/>
          </rPr>
          <t xml:space="preserve">" after typing the set of equations in Column </t>
        </r>
        <r>
          <rPr>
            <b/>
            <sz val="9"/>
            <rFont val="Tahoma"/>
            <family val="2"/>
          </rPr>
          <t>F</t>
        </r>
        <r>
          <rPr>
            <sz val="9"/>
            <rFont val="Tahoma"/>
            <family val="2"/>
          </rPr>
          <t xml:space="preserve">.  When no syntax errors exist in the equation set and the </t>
        </r>
        <r>
          <rPr>
            <b/>
            <sz val="9"/>
            <color indexed="10"/>
            <rFont val="Tahoma"/>
            <family val="2"/>
          </rPr>
          <t>degree of freedom is zero</t>
        </r>
        <r>
          <rPr>
            <sz val="9"/>
            <rFont val="Tahoma"/>
            <family val="2"/>
          </rPr>
          <t xml:space="preserve">, you can proceed to the next paragraph.
Select the </t>
        </r>
        <r>
          <rPr>
            <b/>
            <sz val="9"/>
            <rFont val="Tahoma"/>
            <family val="2"/>
          </rPr>
          <t>Data/Solver</t>
        </r>
        <r>
          <rPr>
            <sz val="9"/>
            <rFont val="Tahoma"/>
            <family val="2"/>
          </rPr>
          <t xml:space="preserve"> menu command and click the button </t>
        </r>
        <r>
          <rPr>
            <b/>
            <sz val="9"/>
            <rFont val="Tahoma"/>
            <family val="2"/>
          </rPr>
          <t>Solve</t>
        </r>
        <r>
          <rPr>
            <sz val="9"/>
            <rFont val="Tahoma"/>
            <family val="2"/>
          </rPr>
          <t xml:space="preserve">, in order to minimize the sum of the squares to within a tolerance of &lt;= 1e-8.
Monitor the iteration progress in the lower left corner of the Excel window, as the </t>
        </r>
        <r>
          <rPr>
            <b/>
            <sz val="9"/>
            <rFont val="Tahoma"/>
            <family val="2"/>
          </rPr>
          <t>Solver</t>
        </r>
        <r>
          <rPr>
            <sz val="9"/>
            <rFont val="Tahoma"/>
            <family val="2"/>
          </rPr>
          <t xml:space="preserve"> tries to find a minimum.
If a minimum is not found, provide a realistic estimate for one, two, etc. of the </t>
        </r>
        <r>
          <rPr>
            <b/>
            <sz val="9"/>
            <rFont val="Tahoma"/>
            <family val="2"/>
          </rPr>
          <t>black</t>
        </r>
        <r>
          <rPr>
            <sz val="9"/>
            <rFont val="Tahoma"/>
            <family val="2"/>
          </rPr>
          <t xml:space="preserve"> calculated variables.  Start with one or two and then change more until a minimum is found.</t>
        </r>
      </text>
    </comment>
    <comment ref="C46" authorId="0">
      <text>
        <r>
          <rPr>
            <sz val="9"/>
            <rFont val="Tahoma"/>
            <family val="2"/>
          </rPr>
          <t>A list of the function calls appearing in your set of equations.
You are responsible for the correctness of these calls.  That is, each function name must be supported by the Excel program, and each argument to that function must be appropriate.
The general syntax for a function call is as follows:
    name( argument )
       or
    name( argument1, argument2, ...  )
       or
    name()         like  Pi()  for  3.14159265358979
Note that square brackets [ ... ] in a function call are interpreted as parentheses.</t>
        </r>
      </text>
    </comment>
    <comment ref="C22" authorId="0">
      <text>
        <r>
          <rPr>
            <sz val="9"/>
            <rFont val="Tahoma"/>
            <family val="2"/>
          </rPr>
          <t>To have the names with their values and units for both the Calculated and Known Variables listed in alphabetical order, type CTRL-SHIFT-A.</t>
        </r>
      </text>
    </comment>
    <comment ref="C3" authorId="0">
      <text>
        <r>
          <rPr>
            <sz val="9"/>
            <rFont val="Tahoma"/>
            <family val="2"/>
          </rPr>
          <t>To reset the initial estimates to 1.0 for non-formula calculated variables in Column C, type CTRL-SHIFT-I.  In Columns A thru C, non-formula variables and their values are shown in black, while formula-based ones are displayed in dark red.
To save temporarily the values of non-formula calculated variables from Column C into Column K, type CTRL-SHIFT-K.  Use the Excel Copy/Paste command to transfer values back from Column K to Column C.
To save permanently values of non-formula calculated variables from Column C, first type CTRL-SHIFT-K and then Copy/Paste the values from Column K to any column beyond Column K.
If the number of black calculated variables is &lt;= 40, then all "Calculated Variables" in Columns A to D are listed with a blank row appearing after every fourth variable.  However, if the number is &gt; 40, then all are listed with a blank row appearing after every eighth or twelfth variable.
If you move the row contents of any black calculated variables under Columns A thru D to other row positions for the greater-than-40 case, you will need to input manually the "Changed Variable Cells" in the Data/Solver Parameters window before you select the "Solve" button.  Note that this input is limited to 256 characters in length.</t>
        </r>
      </text>
    </comment>
    <comment ref="J38" authorId="0">
      <text>
        <r>
          <rPr>
            <sz val="9"/>
            <rFont val="Tahoma"/>
            <family val="2"/>
          </rPr>
          <t>If no solution is found (sum &gt; 1e-8), provide realistic estimates for one, two, etc. of the BLACK calculated variables in Column C.  Start with one or two variables and then change more until a minimum is found.
Select the Excel Data/Solver menu command to restart the Solver, add constraints on those BLACK variables with realistic estimates (like rho &lt;= 0.9 and rho &gt;= 0.7), and then click the "Solve" button.
If the BLACK values for calculated variables range over different orders of magnitude, select the "Use Automatic Scaling" option under the "Options" button before clicking the "Solve" button.</t>
        </r>
      </text>
    </comment>
    <comment ref="I42" authorId="0">
      <text>
        <r>
          <rPr>
            <sz val="9"/>
            <rFont val="Tahoma"/>
            <family val="2"/>
          </rPr>
          <t>If you have added, changed, and/or deleted any constraints through the "Solver Parameters" window and have not altered any equations in Column F, type CTRL-SHIFT-U to update the list below without having to do the "EZ Setup" again.
Note that the "EZ Setup" utility does NOT retain any Solver constraints defined by you that are for dark-red calculated variables in Column A or that reference any Excel cells in other worksheets and workbooks.</t>
        </r>
      </text>
    </comment>
  </commentList>
</comments>
</file>

<file path=xl/comments4.xml><?xml version="1.0" encoding="utf-8"?>
<comments xmlns="http://schemas.openxmlformats.org/spreadsheetml/2006/main">
  <authors>
    <author>Michael Hanyak</author>
  </authors>
  <commentList>
    <comment ref="A1" authorId="0">
      <text>
        <r>
          <rPr>
            <b/>
            <sz val="9"/>
            <rFont val="Tahoma"/>
            <family val="2"/>
          </rPr>
          <t xml:space="preserve">black </t>
        </r>
        <r>
          <rPr>
            <sz val="9"/>
            <rFont val="Tahoma"/>
            <family val="2"/>
          </rPr>
          <t>- calculated thru the</t>
        </r>
        <r>
          <rPr>
            <b/>
            <sz val="9"/>
            <rFont val="Tahoma"/>
            <family val="2"/>
          </rPr>
          <t xml:space="preserve"> Data/Solver</t>
        </r>
        <r>
          <rPr>
            <sz val="9"/>
            <rFont val="Tahoma"/>
            <family val="2"/>
          </rPr>
          <t xml:space="preserve"> menu command.
</t>
        </r>
        <r>
          <rPr>
            <b/>
            <sz val="9"/>
            <color indexed="16"/>
            <rFont val="Tahoma"/>
            <family val="2"/>
          </rPr>
          <t>dark red</t>
        </r>
        <r>
          <rPr>
            <sz val="9"/>
            <rFont val="Tahoma"/>
            <family val="2"/>
          </rPr>
          <t xml:space="preserve"> - calculated by Excel and NOT thru the </t>
        </r>
        <r>
          <rPr>
            <b/>
            <sz val="9"/>
            <rFont val="Tahoma"/>
            <family val="2"/>
          </rPr>
          <t>Data/Solver</t>
        </r>
        <r>
          <rPr>
            <sz val="9"/>
            <rFont val="Tahoma"/>
            <family val="2"/>
          </rPr>
          <t xml:space="preserve"> command.</t>
        </r>
        <r>
          <rPr>
            <b/>
            <sz val="9"/>
            <rFont val="Tahoma"/>
            <family val="2"/>
          </rPr>
          <t xml:space="preserve">
</t>
        </r>
        <r>
          <rPr>
            <b/>
            <sz val="9"/>
            <color indexed="48"/>
            <rFont val="Tahoma"/>
            <family val="2"/>
          </rPr>
          <t>blue</t>
        </r>
        <r>
          <rPr>
            <b/>
            <sz val="9"/>
            <rFont val="Tahoma"/>
            <family val="2"/>
          </rPr>
          <t xml:space="preserve"> </t>
        </r>
        <r>
          <rPr>
            <sz val="9"/>
            <rFont val="Tahoma"/>
            <family val="2"/>
          </rPr>
          <t>- specified or known values or constants in the equation set.</t>
        </r>
      </text>
    </comment>
    <comment ref="C1" authorId="0">
      <text>
        <r>
          <rPr>
            <sz val="9"/>
            <rFont val="Tahoma"/>
            <family val="2"/>
          </rPr>
          <t xml:space="preserve">Each </t>
        </r>
        <r>
          <rPr>
            <b/>
            <sz val="9"/>
            <rFont val="Tahoma"/>
            <family val="2"/>
          </rPr>
          <t>black</t>
        </r>
        <r>
          <rPr>
            <sz val="9"/>
            <rFont val="Tahoma"/>
            <family val="2"/>
          </rPr>
          <t xml:space="preserve"> variable is initially set to </t>
        </r>
        <r>
          <rPr>
            <b/>
            <sz val="9"/>
            <rFont val="Tahoma"/>
            <family val="2"/>
          </rPr>
          <t>1.0</t>
        </r>
        <r>
          <rPr>
            <sz val="9"/>
            <rFont val="Tahoma"/>
            <family val="2"/>
          </rPr>
          <t>, but a realistic estimate for one, two, etc. or all of them can be provided, before you activate the</t>
        </r>
        <r>
          <rPr>
            <b/>
            <sz val="9"/>
            <rFont val="Tahoma"/>
            <family val="2"/>
          </rPr>
          <t xml:space="preserve"> Data/Solver</t>
        </r>
        <r>
          <rPr>
            <sz val="9"/>
            <rFont val="Tahoma"/>
            <family val="2"/>
          </rPr>
          <t xml:space="preserve"> menu</t>
        </r>
        <r>
          <rPr>
            <b/>
            <sz val="9"/>
            <rFont val="Tahoma"/>
            <family val="2"/>
          </rPr>
          <t xml:space="preserve"> </t>
        </r>
        <r>
          <rPr>
            <sz val="9"/>
            <rFont val="Tahoma"/>
            <family val="2"/>
          </rPr>
          <t xml:space="preserve">command.
In a mathematical algorithm, </t>
        </r>
        <r>
          <rPr>
            <b/>
            <sz val="9"/>
            <color indexed="16"/>
            <rFont val="Tahoma"/>
            <family val="2"/>
          </rPr>
          <t>dark red</t>
        </r>
        <r>
          <rPr>
            <sz val="9"/>
            <rFont val="Tahoma"/>
            <family val="2"/>
          </rPr>
          <t xml:space="preserve"> variables and their values may appear in Columns A thru C.  Since these color-coded variables are  directly calculated by Excel,  they do not appear as being part of the "change variables" in the </t>
        </r>
        <r>
          <rPr>
            <b/>
            <sz val="9"/>
            <rFont val="Tahoma"/>
            <family val="2"/>
          </rPr>
          <t>Data/Solver</t>
        </r>
        <r>
          <rPr>
            <sz val="9"/>
            <rFont val="Tahoma"/>
            <family val="2"/>
          </rPr>
          <t xml:space="preserve"> to minimize the sum of squares.
Only the </t>
        </r>
        <r>
          <rPr>
            <b/>
            <sz val="9"/>
            <rFont val="Tahoma"/>
            <family val="2"/>
          </rPr>
          <t>black</t>
        </r>
        <r>
          <rPr>
            <sz val="9"/>
            <rFont val="Tahoma"/>
            <family val="2"/>
          </rPr>
          <t xml:space="preserve"> variable values in Column C are used as the "change variables."</t>
        </r>
      </text>
    </comment>
    <comment ref="D1" authorId="0">
      <text>
        <r>
          <rPr>
            <sz val="9"/>
            <rFont val="Tahoma"/>
            <family val="2"/>
          </rPr>
          <t xml:space="preserve">Supply units for the calculated variables after the equation set has been solved.  
For known variables, units will automatically be provided when their values are followed with an end-of-line // comment that contains a "-&gt;" indicator in Column F.  Whatever follows the last "-&gt;" will be treated as the units.  For example,
       mfsm = 3444  // mass -&gt; kg -&gt; lbm
the units "lbm" will automatically appear in Column </t>
        </r>
        <r>
          <rPr>
            <b/>
            <sz val="9"/>
            <rFont val="Tahoma"/>
            <family val="2"/>
          </rPr>
          <t>D</t>
        </r>
        <r>
          <rPr>
            <sz val="9"/>
            <rFont val="Tahoma"/>
            <family val="2"/>
          </rPr>
          <t xml:space="preserve"> for variable "mfsm".  
To document the solution, select the</t>
        </r>
        <r>
          <rPr>
            <b/>
            <sz val="9"/>
            <rFont val="Tahoma"/>
            <family val="2"/>
          </rPr>
          <t xml:space="preserve"> File/Print </t>
        </r>
        <r>
          <rPr>
            <sz val="9"/>
            <rFont val="Tahoma"/>
            <family val="2"/>
          </rPr>
          <t xml:space="preserve">command, then click </t>
        </r>
        <r>
          <rPr>
            <b/>
            <sz val="9"/>
            <rFont val="Tahoma"/>
            <family val="2"/>
          </rPr>
          <t>Print Setup</t>
        </r>
        <r>
          <rPr>
            <sz val="9"/>
            <rFont val="Tahoma"/>
            <family val="2"/>
          </rPr>
          <t xml:space="preserve"> to type your name in the header. </t>
        </r>
      </text>
    </comment>
    <comment ref="F1" authorId="0">
      <text>
        <r>
          <rPr>
            <sz val="9"/>
            <rFont val="Tahoma"/>
            <family val="2"/>
          </rPr>
          <t xml:space="preserve">Start at Row </t>
        </r>
        <r>
          <rPr>
            <b/>
            <sz val="9"/>
            <rFont val="Tahoma"/>
            <family val="2"/>
          </rPr>
          <t>3</t>
        </r>
        <r>
          <rPr>
            <sz val="9"/>
            <rFont val="Tahoma"/>
            <family val="2"/>
          </rPr>
          <t xml:space="preserve"> in Column </t>
        </r>
        <r>
          <rPr>
            <b/>
            <sz val="9"/>
            <rFont val="Tahoma"/>
            <family val="2"/>
          </rPr>
          <t>F</t>
        </r>
        <r>
          <rPr>
            <sz val="9"/>
            <rFont val="Tahoma"/>
            <family val="2"/>
          </rPr>
          <t xml:space="preserve">, type the set of equations, one line per row.  A line is either blank, contains an equation with possible comments included, or is solely a </t>
        </r>
        <r>
          <rPr>
            <b/>
            <sz val="9"/>
            <rFont val="Tahoma"/>
            <family val="2"/>
          </rPr>
          <t>//</t>
        </r>
        <r>
          <rPr>
            <sz val="9"/>
            <rFont val="Tahoma"/>
            <family val="2"/>
          </rPr>
          <t xml:space="preserve"> comment.
An equation must have a left-hand and right-hand side separated by an equals sign (=) or an assignment sign (&lt;-), and at least one variable name must appear in the left-hand side. 
In an equation, a variable name must begin with a letter and can only be followed with letters, digits, and underscores.  Variable names are case sensitive.  Thus, "nft2" is not the same as "Nft2" or "nfT2".
Use  </t>
        </r>
        <r>
          <rPr>
            <b/>
            <sz val="9"/>
            <rFont val="Tahoma"/>
            <family val="2"/>
          </rPr>
          <t>//</t>
        </r>
        <r>
          <rPr>
            <sz val="9"/>
            <rFont val="Tahoma"/>
            <family val="2"/>
          </rPr>
          <t xml:space="preserve"> ...  to supply a comment to the end of a line.  Use the code of </t>
        </r>
        <r>
          <rPr>
            <b/>
            <sz val="9"/>
            <rFont val="Tahoma"/>
            <family val="2"/>
          </rPr>
          <t>/*</t>
        </r>
        <r>
          <rPr>
            <sz val="9"/>
            <rFont val="Tahoma"/>
            <family val="2"/>
          </rPr>
          <t xml:space="preserve"> … </t>
        </r>
        <r>
          <rPr>
            <b/>
            <sz val="9"/>
            <rFont val="Tahoma"/>
            <family val="2"/>
          </rPr>
          <t>*/</t>
        </r>
        <r>
          <rPr>
            <sz val="9"/>
            <rFont val="Tahoma"/>
            <family val="2"/>
          </rPr>
          <t xml:space="preserve">  for comments contained within parts of a line.
The equation set is limited to no more than 200 calculated variables.  An equation can be carried over to the next row by typing a space followed by an underscore ( _) at the end of its line.
After ignoring leading and trailing spaces in all carry-over rows, the combined content must contain less than 1000 characters.
Note that all cells in Columns </t>
        </r>
        <r>
          <rPr>
            <b/>
            <sz val="9"/>
            <rFont val="Tahoma"/>
            <family val="2"/>
          </rPr>
          <t>A</t>
        </r>
        <r>
          <rPr>
            <sz val="9"/>
            <rFont val="Tahoma"/>
            <family val="2"/>
          </rPr>
          <t xml:space="preserve"> thru </t>
        </r>
        <r>
          <rPr>
            <b/>
            <sz val="9"/>
            <rFont val="Tahoma"/>
            <family val="2"/>
          </rPr>
          <t>E</t>
        </r>
        <r>
          <rPr>
            <sz val="9"/>
            <rFont val="Tahoma"/>
            <family val="2"/>
          </rPr>
          <t xml:space="preserve"> and </t>
        </r>
        <r>
          <rPr>
            <b/>
            <sz val="9"/>
            <rFont val="Tahoma"/>
            <family val="2"/>
          </rPr>
          <t>G</t>
        </r>
        <r>
          <rPr>
            <sz val="9"/>
            <rFont val="Tahoma"/>
            <family val="2"/>
          </rPr>
          <t xml:space="preserve"> thru </t>
        </r>
        <r>
          <rPr>
            <b/>
            <sz val="9"/>
            <rFont val="Tahoma"/>
            <family val="2"/>
          </rPr>
          <t>K</t>
        </r>
        <r>
          <rPr>
            <sz val="9"/>
            <rFont val="Tahoma"/>
            <family val="2"/>
          </rPr>
          <t xml:space="preserve"> are reserved for use by the "</t>
        </r>
        <r>
          <rPr>
            <b/>
            <sz val="9"/>
            <color indexed="10"/>
            <rFont val="Tahoma"/>
            <family val="2"/>
          </rPr>
          <t>EZ Setup</t>
        </r>
        <r>
          <rPr>
            <sz val="9"/>
            <rFont val="Tahoma"/>
            <family val="2"/>
          </rPr>
          <t>" utility.  If you create any Excel formulas or text in these columns, they will be erased by "</t>
        </r>
        <r>
          <rPr>
            <b/>
            <sz val="9"/>
            <color indexed="10"/>
            <rFont val="Tahoma"/>
            <family val="2"/>
          </rPr>
          <t>EZ Setup</t>
        </r>
        <r>
          <rPr>
            <sz val="9"/>
            <rFont val="Tahoma"/>
            <family val="2"/>
          </rPr>
          <t>".</t>
        </r>
      </text>
    </comment>
    <comment ref="G1" authorId="0">
      <text>
        <r>
          <rPr>
            <sz val="9"/>
            <rFont val="Tahoma"/>
            <family val="2"/>
          </rPr>
          <t>If you want to provide a "Mathematical Algorithm" instead of a "Mathematical Model", change Cell F1 to reflect your intentions.
The general structure for a mathematical algorithm is as follows:
Procedure:     [ finds ]  =  fname [ givens ]
       assignments (&lt;-) for equations with only one unknown 
       one or more SOLVE, NSOLVE, and/or ITERATE constructs
       assignments (&lt;-) for equations with only occurrence of an unknown
       equations giving values to variable names for known quantities.
The "finds" are those calculated variables of interest, while the "givens" are those variables that satisfy the degrees of freedom.  Note that a SOLVE, NSOLVE, or ITERATE construct cannot have another construct embedded within it.
Assignments (&lt;-) are equations algebraically rearranged to have an unknown on the left-hand side and only known and/or previously-calculated variables on the right-hand side.  An ITERATE-UNTIL construct contains only assignments, while a SOLVE-END or NSOLVE-END constructs has only
equations (=).  The popup note on Cell F1 describes the proper syntax to write an equation (=) or an assignment (&lt;-) statement.</t>
        </r>
      </text>
    </comment>
    <comment ref="H1" authorId="0">
      <text>
        <r>
          <rPr>
            <sz val="9"/>
            <rFont val="Tahoma"/>
            <family val="2"/>
          </rPr>
          <t xml:space="preserve">Value of the left-hand side for each equation based on current values for the Excel-referenced variables contained within the Excel formula for that side. </t>
        </r>
      </text>
    </comment>
    <comment ref="I1" authorId="0">
      <text>
        <r>
          <rPr>
            <sz val="9"/>
            <rFont val="Tahoma"/>
            <family val="2"/>
          </rPr>
          <t xml:space="preserve">Value of the right-hand side for each equation based on current values for the Excel-referenced variables contained within the Excel formula for that side. 
Type </t>
        </r>
        <r>
          <rPr>
            <b/>
            <sz val="9"/>
            <rFont val="Tahoma"/>
            <family val="2"/>
          </rPr>
          <t>CTRL-SHIFT-D</t>
        </r>
        <r>
          <rPr>
            <sz val="9"/>
            <rFont val="Tahoma"/>
            <family val="2"/>
          </rPr>
          <t xml:space="preserve"> to decode the Excel formulas in Columns </t>
        </r>
        <r>
          <rPr>
            <b/>
            <sz val="9"/>
            <rFont val="Tahoma"/>
            <family val="2"/>
          </rPr>
          <t>H</t>
        </r>
        <r>
          <rPr>
            <sz val="9"/>
            <rFont val="Tahoma"/>
            <family val="2"/>
          </rPr>
          <t xml:space="preserve"> and </t>
        </r>
        <r>
          <rPr>
            <b/>
            <sz val="9"/>
            <rFont val="Tahoma"/>
            <family val="2"/>
          </rPr>
          <t>I</t>
        </r>
        <r>
          <rPr>
            <sz val="9"/>
            <rFont val="Tahoma"/>
            <family val="2"/>
          </rPr>
          <t xml:space="preserve">.  The decoded equations will contain variable names, and they will be placed in Column </t>
        </r>
        <r>
          <rPr>
            <b/>
            <sz val="9"/>
            <rFont val="Tahoma"/>
            <family val="2"/>
          </rPr>
          <t>K</t>
        </r>
        <r>
          <rPr>
            <sz val="9"/>
            <rFont val="Tahoma"/>
            <family val="2"/>
          </rPr>
          <t>.</t>
        </r>
      </text>
    </comment>
    <comment ref="J1" authorId="0">
      <text>
        <r>
          <rPr>
            <sz val="9"/>
            <rFont val="Tahoma"/>
            <family val="2"/>
          </rPr>
          <t>Click button "</t>
        </r>
        <r>
          <rPr>
            <b/>
            <sz val="9"/>
            <color indexed="10"/>
            <rFont val="Tahoma"/>
            <family val="2"/>
          </rPr>
          <t>EZ Setup</t>
        </r>
        <r>
          <rPr>
            <sz val="9"/>
            <rFont val="Tahoma"/>
            <family val="2"/>
          </rPr>
          <t xml:space="preserve">" after typing the set of equations in Column </t>
        </r>
        <r>
          <rPr>
            <b/>
            <sz val="9"/>
            <rFont val="Tahoma"/>
            <family val="2"/>
          </rPr>
          <t>F</t>
        </r>
        <r>
          <rPr>
            <sz val="9"/>
            <rFont val="Tahoma"/>
            <family val="2"/>
          </rPr>
          <t xml:space="preserve">.  When no syntax errors exist in the equation set and the </t>
        </r>
        <r>
          <rPr>
            <b/>
            <sz val="9"/>
            <color indexed="10"/>
            <rFont val="Tahoma"/>
            <family val="2"/>
          </rPr>
          <t>degree of freedom is zero</t>
        </r>
        <r>
          <rPr>
            <sz val="9"/>
            <rFont val="Tahoma"/>
            <family val="2"/>
          </rPr>
          <t xml:space="preserve">, you can proceed to the next paragraph.
Select the </t>
        </r>
        <r>
          <rPr>
            <b/>
            <sz val="9"/>
            <rFont val="Tahoma"/>
            <family val="2"/>
          </rPr>
          <t>Data/Solver</t>
        </r>
        <r>
          <rPr>
            <sz val="9"/>
            <rFont val="Tahoma"/>
            <family val="2"/>
          </rPr>
          <t xml:space="preserve"> menu command and click the button </t>
        </r>
        <r>
          <rPr>
            <b/>
            <sz val="9"/>
            <rFont val="Tahoma"/>
            <family val="2"/>
          </rPr>
          <t>Solve</t>
        </r>
        <r>
          <rPr>
            <sz val="9"/>
            <rFont val="Tahoma"/>
            <family val="2"/>
          </rPr>
          <t xml:space="preserve">, in order to minimize the sum of the squares to within a tolerance of &lt;= 1e-8.
Monitor the iteration progress in the lower left corner of the Excel window, as the </t>
        </r>
        <r>
          <rPr>
            <b/>
            <sz val="9"/>
            <rFont val="Tahoma"/>
            <family val="2"/>
          </rPr>
          <t>Solver</t>
        </r>
        <r>
          <rPr>
            <sz val="9"/>
            <rFont val="Tahoma"/>
            <family val="2"/>
          </rPr>
          <t xml:space="preserve"> tries to find a minimum.
If a minimum is not found, provide a realistic estimate for one, two, etc. of the </t>
        </r>
        <r>
          <rPr>
            <b/>
            <sz val="9"/>
            <rFont val="Tahoma"/>
            <family val="2"/>
          </rPr>
          <t>black</t>
        </r>
        <r>
          <rPr>
            <sz val="9"/>
            <rFont val="Tahoma"/>
            <family val="2"/>
          </rPr>
          <t xml:space="preserve"> calculated variables.  Start with one or two and then change more until a minimum is found.</t>
        </r>
      </text>
    </comment>
    <comment ref="G2" authorId="0">
      <text>
        <r>
          <rPr>
            <sz val="9"/>
            <rFont val="Tahoma"/>
            <family val="2"/>
          </rPr>
          <t xml:space="preserve">Three constructs can be used in a mathematical algorithm to indicate the simultaneous solution of set of coupled equations, as follows:
   SOLVE vlist IN        NSOLVE vlist IN        ITERATE vname IN
       lhs = rhs               lhs = rhs                 vname &lt;- expr
       lhs = rhs               lhs = rhs                 vname &lt;- expr
          .                          .                             .
          .                          .                             .
          .                          .                             .
       lhs = rhs               lhs = rhs                 fname &lt;- expr
    END                     END                       UNTIL fname = 0
where "vlist" is a list of one or more variable names with commas separating multiple names, "vname" is a variable name for a calculated quantity, "lhs" is a left-hand-side arithmetic expression, "rhs" is a right-hand-side arithmetic expression, "expr" is an arithmetic expression, and "fname" is a variable name for the iteration function.  This iteration function must appear as the last assignment (&lt;-) statement in an ITERATE-UNTIL construct.
Excel Solver code is not created for those equations that contain only one unknown and those equations that contain the only occurrence of an unknown.  The former equations are directly solved by Excel at the beginning of a mathematical algorithm, while the latter equations are directly solved by Excel at the end.  The equations between these two directly-solved cases must be solved using the Excel Solver.
</t>
        </r>
      </text>
    </comment>
    <comment ref="C46" authorId="0">
      <text>
        <r>
          <rPr>
            <sz val="9"/>
            <rFont val="Tahoma"/>
            <family val="2"/>
          </rPr>
          <t>A list of the function calls appearing in your set of equations.
You are responsible for the correctness of these calls.  That is, each function name must be supported by the Excel program, and each argument to that function must be appropriate.
The general syntax for a function call is as follows:
    name( argument )
       or
    name( argument1, argument2, ...  )
       or
    name()         like  Pi()  for  3.14159265358979
Note that square brackets [ ... ] in a function call are interpreted as parentheses.</t>
        </r>
      </text>
    </comment>
    <comment ref="C22" authorId="0">
      <text>
        <r>
          <rPr>
            <sz val="9"/>
            <rFont val="Tahoma"/>
            <family val="2"/>
          </rPr>
          <t>To have the names with their values and units for both the Calculated and Known Variables listed in alphabetical order, type CTRL-SHIFT-A.</t>
        </r>
      </text>
    </comment>
    <comment ref="C3" authorId="0">
      <text>
        <r>
          <rPr>
            <sz val="9"/>
            <rFont val="Tahoma"/>
            <family val="2"/>
          </rPr>
          <t>To reset the initial estimates to 1.0 for non-formula calculated variables in Column C, type CTRL-SHIFT-I.  In Columns A thru C, non-formula variables and their values are shown in black, while formula-based ones are displayed in dark red.
To save temporarily the values of non-formula calculated variables from Column C into Column K, type CTRL-SHIFT-K.  Use the Excel Copy/Paste command to transfer values back from Column K to Column C.
To save permanently values of non-formula calculated variables from Column C, first type CTRL-SHIFT-K and then Copy/Paste the values from Column K to any column beyond Column K.
If the number of black calculated variables is &lt;= 40, then all "Calculated Variables" in Columns A to D are listed with a blank row appearing after every fourth variable.  However, if the number is &gt; 40, then all are listed with a blank row appearing after every eighth or twelfth variable.
If you move the row contents of any black calculated variables under Columns A thru D to other row positions for the greater-than-40 case, you will need to input manually the "Changed Variable Cells" in the Data/Solver Parameters window before you select the "Solve" button.  Note that this input is limited to 256 characters in length.</t>
        </r>
      </text>
    </comment>
    <comment ref="J38" authorId="0">
      <text>
        <r>
          <rPr>
            <sz val="9"/>
            <rFont val="Tahoma"/>
            <family val="2"/>
          </rPr>
          <t>If no solution is found (sum &gt; 1e-8), provide realistic estimates for one, two, etc. of the BLACK calculated variables in Column C.  Start with one or two variables and then change more until a minimum is found.
Select the Excel Data/Solver menu command to restart the Solver, add constraints on those BLACK variables with realistic estimates (like rho &lt;= 0.9 and rho &gt;= 0.7), and then click the "Solve" button.
If the BLACK values for calculated variables range over different orders of magnitude, select the "Use Automatic Scaling" option under the "Options" button before clicking the "Solve" button.</t>
        </r>
      </text>
    </comment>
    <comment ref="I42" authorId="0">
      <text>
        <r>
          <rPr>
            <sz val="9"/>
            <rFont val="Tahoma"/>
            <family val="2"/>
          </rPr>
          <t>If you have added, changed, and/or deleted any constraints through the "Solver Parameters" window and have not altered any equations in Column F, type CTRL-SHIFT-U to update the list below without having to do the "EZ Setup" again.
Note that the "EZ Setup" utility does NOT retain any Solver constraints defined by you that are for dark-red calculated variables in Column A or that reference any Excel cells in other worksheets and workbooks.</t>
        </r>
      </text>
    </comment>
  </commentList>
</comments>
</file>

<file path=xl/comments5.xml><?xml version="1.0" encoding="utf-8"?>
<comments xmlns="http://schemas.openxmlformats.org/spreadsheetml/2006/main">
  <authors>
    <author>Michael Hanyak</author>
  </authors>
  <commentList>
    <comment ref="A1" authorId="0">
      <text>
        <r>
          <rPr>
            <b/>
            <sz val="9"/>
            <rFont val="Tahoma"/>
            <family val="2"/>
          </rPr>
          <t xml:space="preserve">black </t>
        </r>
        <r>
          <rPr>
            <sz val="9"/>
            <rFont val="Tahoma"/>
            <family val="2"/>
          </rPr>
          <t>- calculated thru the</t>
        </r>
        <r>
          <rPr>
            <b/>
            <sz val="9"/>
            <rFont val="Tahoma"/>
            <family val="2"/>
          </rPr>
          <t xml:space="preserve"> Data/Solver</t>
        </r>
        <r>
          <rPr>
            <sz val="9"/>
            <rFont val="Tahoma"/>
            <family val="2"/>
          </rPr>
          <t xml:space="preserve"> menu command.
</t>
        </r>
        <r>
          <rPr>
            <b/>
            <sz val="9"/>
            <color indexed="16"/>
            <rFont val="Tahoma"/>
            <family val="2"/>
          </rPr>
          <t>dark red</t>
        </r>
        <r>
          <rPr>
            <sz val="9"/>
            <rFont val="Tahoma"/>
            <family val="2"/>
          </rPr>
          <t xml:space="preserve"> - calculated by Excel and NOT thru the </t>
        </r>
        <r>
          <rPr>
            <b/>
            <sz val="9"/>
            <rFont val="Tahoma"/>
            <family val="2"/>
          </rPr>
          <t>Data/Solver</t>
        </r>
        <r>
          <rPr>
            <sz val="9"/>
            <rFont val="Tahoma"/>
            <family val="2"/>
          </rPr>
          <t xml:space="preserve"> command.</t>
        </r>
        <r>
          <rPr>
            <b/>
            <sz val="9"/>
            <rFont val="Tahoma"/>
            <family val="2"/>
          </rPr>
          <t xml:space="preserve">
</t>
        </r>
        <r>
          <rPr>
            <b/>
            <sz val="9"/>
            <color indexed="48"/>
            <rFont val="Tahoma"/>
            <family val="2"/>
          </rPr>
          <t>blue</t>
        </r>
        <r>
          <rPr>
            <b/>
            <sz val="9"/>
            <rFont val="Tahoma"/>
            <family val="2"/>
          </rPr>
          <t xml:space="preserve"> </t>
        </r>
        <r>
          <rPr>
            <sz val="9"/>
            <rFont val="Tahoma"/>
            <family val="2"/>
          </rPr>
          <t>- specified or known values or constants in the equation set.</t>
        </r>
      </text>
    </comment>
    <comment ref="C1" authorId="0">
      <text>
        <r>
          <rPr>
            <sz val="9"/>
            <rFont val="Tahoma"/>
            <family val="2"/>
          </rPr>
          <t xml:space="preserve">Each </t>
        </r>
        <r>
          <rPr>
            <b/>
            <sz val="9"/>
            <rFont val="Tahoma"/>
            <family val="2"/>
          </rPr>
          <t>black</t>
        </r>
        <r>
          <rPr>
            <sz val="9"/>
            <rFont val="Tahoma"/>
            <family val="2"/>
          </rPr>
          <t xml:space="preserve"> variable is initially set to </t>
        </r>
        <r>
          <rPr>
            <b/>
            <sz val="9"/>
            <rFont val="Tahoma"/>
            <family val="2"/>
          </rPr>
          <t>1.0</t>
        </r>
        <r>
          <rPr>
            <sz val="9"/>
            <rFont val="Tahoma"/>
            <family val="2"/>
          </rPr>
          <t>, but a realistic estimate for one, two, etc. or all of them can be provided, before you activate the</t>
        </r>
        <r>
          <rPr>
            <b/>
            <sz val="9"/>
            <rFont val="Tahoma"/>
            <family val="2"/>
          </rPr>
          <t xml:space="preserve"> Data/Solver</t>
        </r>
        <r>
          <rPr>
            <sz val="9"/>
            <rFont val="Tahoma"/>
            <family val="2"/>
          </rPr>
          <t xml:space="preserve"> menu</t>
        </r>
        <r>
          <rPr>
            <b/>
            <sz val="9"/>
            <rFont val="Tahoma"/>
            <family val="2"/>
          </rPr>
          <t xml:space="preserve"> </t>
        </r>
        <r>
          <rPr>
            <sz val="9"/>
            <rFont val="Tahoma"/>
            <family val="2"/>
          </rPr>
          <t xml:space="preserve">command.
In a mathematical algorithm, </t>
        </r>
        <r>
          <rPr>
            <b/>
            <sz val="9"/>
            <color indexed="16"/>
            <rFont val="Tahoma"/>
            <family val="2"/>
          </rPr>
          <t>dark red</t>
        </r>
        <r>
          <rPr>
            <sz val="9"/>
            <rFont val="Tahoma"/>
            <family val="2"/>
          </rPr>
          <t xml:space="preserve"> variables and their values may appear in Columns A thru C.  Since these color-coded variables are  directly calculated by Excel,  they do not appear as being part of the "change variables" in the </t>
        </r>
        <r>
          <rPr>
            <b/>
            <sz val="9"/>
            <rFont val="Tahoma"/>
            <family val="2"/>
          </rPr>
          <t>Data/Solver</t>
        </r>
        <r>
          <rPr>
            <sz val="9"/>
            <rFont val="Tahoma"/>
            <family val="2"/>
          </rPr>
          <t xml:space="preserve"> to minimize the sum of squares.
Only the </t>
        </r>
        <r>
          <rPr>
            <b/>
            <sz val="9"/>
            <rFont val="Tahoma"/>
            <family val="2"/>
          </rPr>
          <t>black</t>
        </r>
        <r>
          <rPr>
            <sz val="9"/>
            <rFont val="Tahoma"/>
            <family val="2"/>
          </rPr>
          <t xml:space="preserve"> variable values in Column C are used as the "change variables."</t>
        </r>
      </text>
    </comment>
    <comment ref="D1" authorId="0">
      <text>
        <r>
          <rPr>
            <sz val="9"/>
            <rFont val="Tahoma"/>
            <family val="2"/>
          </rPr>
          <t xml:space="preserve">Supply units for the calculated variables after the equation set has been solved.  
For known variables, units will automatically be provided when their values are followed with an end-of-line // comment that contains a "-&gt;" indicator in Column F.  Whatever follows the last "-&gt;" will be treated as the units.  For example,
       mfsm = 3444  // mass -&gt; kg -&gt; lbm
the units "lbm" will automatically appear in Column </t>
        </r>
        <r>
          <rPr>
            <b/>
            <sz val="9"/>
            <rFont val="Tahoma"/>
            <family val="2"/>
          </rPr>
          <t>D</t>
        </r>
        <r>
          <rPr>
            <sz val="9"/>
            <rFont val="Tahoma"/>
            <family val="2"/>
          </rPr>
          <t xml:space="preserve"> for variable "mfsm".  
To document the solution, select the</t>
        </r>
        <r>
          <rPr>
            <b/>
            <sz val="9"/>
            <rFont val="Tahoma"/>
            <family val="2"/>
          </rPr>
          <t xml:space="preserve"> File/Print </t>
        </r>
        <r>
          <rPr>
            <sz val="9"/>
            <rFont val="Tahoma"/>
            <family val="2"/>
          </rPr>
          <t xml:space="preserve">command, then click </t>
        </r>
        <r>
          <rPr>
            <b/>
            <sz val="9"/>
            <rFont val="Tahoma"/>
            <family val="2"/>
          </rPr>
          <t>Print Setup</t>
        </r>
        <r>
          <rPr>
            <sz val="9"/>
            <rFont val="Tahoma"/>
            <family val="2"/>
          </rPr>
          <t xml:space="preserve"> to type your name in the header. </t>
        </r>
      </text>
    </comment>
    <comment ref="F1" authorId="0">
      <text>
        <r>
          <rPr>
            <sz val="9"/>
            <rFont val="Tahoma"/>
            <family val="2"/>
          </rPr>
          <t xml:space="preserve">Start at Row </t>
        </r>
        <r>
          <rPr>
            <b/>
            <sz val="9"/>
            <rFont val="Tahoma"/>
            <family val="2"/>
          </rPr>
          <t>3</t>
        </r>
        <r>
          <rPr>
            <sz val="9"/>
            <rFont val="Tahoma"/>
            <family val="2"/>
          </rPr>
          <t xml:space="preserve"> in Column </t>
        </r>
        <r>
          <rPr>
            <b/>
            <sz val="9"/>
            <rFont val="Tahoma"/>
            <family val="2"/>
          </rPr>
          <t>F</t>
        </r>
        <r>
          <rPr>
            <sz val="9"/>
            <rFont val="Tahoma"/>
            <family val="2"/>
          </rPr>
          <t xml:space="preserve">, type the set of equations, one line per row.  A line is either blank, contains an equation with possible comments included, or is solely a </t>
        </r>
        <r>
          <rPr>
            <b/>
            <sz val="9"/>
            <rFont val="Tahoma"/>
            <family val="2"/>
          </rPr>
          <t>//</t>
        </r>
        <r>
          <rPr>
            <sz val="9"/>
            <rFont val="Tahoma"/>
            <family val="2"/>
          </rPr>
          <t xml:space="preserve"> comment.
An equation must have a left-hand and right-hand side separated by an equals sign (=) or an assignment sign (&lt;-), and at least one variable name must appear in the left-hand side. 
In an equation, a variable name must begin with a letter and can only be followed with letters, digits, and underscores.  Variable names are case sensitive.  Thus, "nft2" is not the same as "Nft2" or "nfT2".
Use  </t>
        </r>
        <r>
          <rPr>
            <b/>
            <sz val="9"/>
            <rFont val="Tahoma"/>
            <family val="2"/>
          </rPr>
          <t>//</t>
        </r>
        <r>
          <rPr>
            <sz val="9"/>
            <rFont val="Tahoma"/>
            <family val="2"/>
          </rPr>
          <t xml:space="preserve"> ...  to supply a comment to the end of a line.  Use the code of </t>
        </r>
        <r>
          <rPr>
            <b/>
            <sz val="9"/>
            <rFont val="Tahoma"/>
            <family val="2"/>
          </rPr>
          <t>/*</t>
        </r>
        <r>
          <rPr>
            <sz val="9"/>
            <rFont val="Tahoma"/>
            <family val="2"/>
          </rPr>
          <t xml:space="preserve"> … </t>
        </r>
        <r>
          <rPr>
            <b/>
            <sz val="9"/>
            <rFont val="Tahoma"/>
            <family val="2"/>
          </rPr>
          <t>*/</t>
        </r>
        <r>
          <rPr>
            <sz val="9"/>
            <rFont val="Tahoma"/>
            <family val="2"/>
          </rPr>
          <t xml:space="preserve">  for comments contained within parts of a line.
The equation set is limited to no more than 200 calculated variables.  An equation can be carried over to the next row by typing a space followed by an underscore ( _) at the end of its line.
After ignoring leading and trailing spaces in all carry-over rows, the combined content must contain less than 1000 characters.
Note that all cells in Columns </t>
        </r>
        <r>
          <rPr>
            <b/>
            <sz val="9"/>
            <rFont val="Tahoma"/>
            <family val="2"/>
          </rPr>
          <t>A</t>
        </r>
        <r>
          <rPr>
            <sz val="9"/>
            <rFont val="Tahoma"/>
            <family val="2"/>
          </rPr>
          <t xml:space="preserve"> thru </t>
        </r>
        <r>
          <rPr>
            <b/>
            <sz val="9"/>
            <rFont val="Tahoma"/>
            <family val="2"/>
          </rPr>
          <t>E</t>
        </r>
        <r>
          <rPr>
            <sz val="9"/>
            <rFont val="Tahoma"/>
            <family val="2"/>
          </rPr>
          <t xml:space="preserve"> and </t>
        </r>
        <r>
          <rPr>
            <b/>
            <sz val="9"/>
            <rFont val="Tahoma"/>
            <family val="2"/>
          </rPr>
          <t>G</t>
        </r>
        <r>
          <rPr>
            <sz val="9"/>
            <rFont val="Tahoma"/>
            <family val="2"/>
          </rPr>
          <t xml:space="preserve"> thru </t>
        </r>
        <r>
          <rPr>
            <b/>
            <sz val="9"/>
            <rFont val="Tahoma"/>
            <family val="2"/>
          </rPr>
          <t>K</t>
        </r>
        <r>
          <rPr>
            <sz val="9"/>
            <rFont val="Tahoma"/>
            <family val="2"/>
          </rPr>
          <t xml:space="preserve"> are reserved for use by the "</t>
        </r>
        <r>
          <rPr>
            <b/>
            <sz val="9"/>
            <color indexed="10"/>
            <rFont val="Tahoma"/>
            <family val="2"/>
          </rPr>
          <t>EZ Setup</t>
        </r>
        <r>
          <rPr>
            <sz val="9"/>
            <rFont val="Tahoma"/>
            <family val="2"/>
          </rPr>
          <t>" utility.  If you create any Excel formulas or text in these columns, they will be erased by "</t>
        </r>
        <r>
          <rPr>
            <b/>
            <sz val="9"/>
            <color indexed="10"/>
            <rFont val="Tahoma"/>
            <family val="2"/>
          </rPr>
          <t>EZ Setup</t>
        </r>
        <r>
          <rPr>
            <sz val="9"/>
            <rFont val="Tahoma"/>
            <family val="2"/>
          </rPr>
          <t>".</t>
        </r>
      </text>
    </comment>
    <comment ref="G1" authorId="0">
      <text>
        <r>
          <rPr>
            <sz val="9"/>
            <rFont val="Tahoma"/>
            <family val="2"/>
          </rPr>
          <t>If you want to provide a "Mathematical Algorithm" instead of a "Mathematical Model", change Cell F1 to reflect your intentions.
The general structure for a mathematical algorithm is as follows:
Procedure:     [ finds ]  =  fname [ givens ]
       assignments (&lt;-) for equations with only one unknown 
       one or more SOLVE, NSOLVE, and/or ITERATE constructs
       assignments (&lt;-) for equations with only occurrence of an unknown
       equations giving values to variable names for known quantities.
The "finds" are those calculated variables of interest, while the "givens" are those variables that satisfy the degrees of freedom.  Note that a SOLVE, NSOLVE, or ITERATE construct cannot have another construct embedded within it.
Assignments (&lt;-) are equations algebraically rearranged to have an unknown on the left-hand side and only known and/or previously-calculated variables on the right-hand side.  An ITERATE-UNTIL construct contains only assignments, while a SOLVE-END or NSOLVE-END constructs has only
equations (=).  The popup note on Cell F1 describes the proper syntax to write an equation (=) or an assignment (&lt;-) statement.</t>
        </r>
      </text>
    </comment>
    <comment ref="H1" authorId="0">
      <text>
        <r>
          <rPr>
            <sz val="9"/>
            <rFont val="Tahoma"/>
            <family val="2"/>
          </rPr>
          <t xml:space="preserve">Value of the left-hand side for each equation based on current values for the Excel-referenced variables contained within the Excel formula for that side. </t>
        </r>
      </text>
    </comment>
    <comment ref="I1" authorId="0">
      <text>
        <r>
          <rPr>
            <sz val="9"/>
            <rFont val="Tahoma"/>
            <family val="2"/>
          </rPr>
          <t xml:space="preserve">Value of the right-hand side for each equation based on current values for the Excel-referenced variables contained within the Excel formula for that side. 
Type </t>
        </r>
        <r>
          <rPr>
            <b/>
            <sz val="9"/>
            <rFont val="Tahoma"/>
            <family val="2"/>
          </rPr>
          <t>CTRL-SHIFT-D</t>
        </r>
        <r>
          <rPr>
            <sz val="9"/>
            <rFont val="Tahoma"/>
            <family val="2"/>
          </rPr>
          <t xml:space="preserve"> to decode the Excel formulas in Columns </t>
        </r>
        <r>
          <rPr>
            <b/>
            <sz val="9"/>
            <rFont val="Tahoma"/>
            <family val="2"/>
          </rPr>
          <t>H</t>
        </r>
        <r>
          <rPr>
            <sz val="9"/>
            <rFont val="Tahoma"/>
            <family val="2"/>
          </rPr>
          <t xml:space="preserve"> and </t>
        </r>
        <r>
          <rPr>
            <b/>
            <sz val="9"/>
            <rFont val="Tahoma"/>
            <family val="2"/>
          </rPr>
          <t>I</t>
        </r>
        <r>
          <rPr>
            <sz val="9"/>
            <rFont val="Tahoma"/>
            <family val="2"/>
          </rPr>
          <t xml:space="preserve">.  The decoded equations will contain variable names, and they will be placed in Column </t>
        </r>
        <r>
          <rPr>
            <b/>
            <sz val="9"/>
            <rFont val="Tahoma"/>
            <family val="2"/>
          </rPr>
          <t>K</t>
        </r>
        <r>
          <rPr>
            <sz val="9"/>
            <rFont val="Tahoma"/>
            <family val="2"/>
          </rPr>
          <t>.</t>
        </r>
      </text>
    </comment>
    <comment ref="J1" authorId="0">
      <text>
        <r>
          <rPr>
            <sz val="9"/>
            <rFont val="Tahoma"/>
            <family val="2"/>
          </rPr>
          <t>Click button "</t>
        </r>
        <r>
          <rPr>
            <b/>
            <sz val="9"/>
            <color indexed="10"/>
            <rFont val="Tahoma"/>
            <family val="2"/>
          </rPr>
          <t>EZ Setup</t>
        </r>
        <r>
          <rPr>
            <sz val="9"/>
            <rFont val="Tahoma"/>
            <family val="2"/>
          </rPr>
          <t xml:space="preserve">" after typing the set of equations in Column </t>
        </r>
        <r>
          <rPr>
            <b/>
            <sz val="9"/>
            <rFont val="Tahoma"/>
            <family val="2"/>
          </rPr>
          <t>F</t>
        </r>
        <r>
          <rPr>
            <sz val="9"/>
            <rFont val="Tahoma"/>
            <family val="2"/>
          </rPr>
          <t xml:space="preserve">.  When no syntax errors exist in the equation set and the </t>
        </r>
        <r>
          <rPr>
            <b/>
            <sz val="9"/>
            <color indexed="10"/>
            <rFont val="Tahoma"/>
            <family val="2"/>
          </rPr>
          <t>degree of freedom is zero</t>
        </r>
        <r>
          <rPr>
            <sz val="9"/>
            <rFont val="Tahoma"/>
            <family val="2"/>
          </rPr>
          <t xml:space="preserve">, you can proceed to the next paragraph.
Select the </t>
        </r>
        <r>
          <rPr>
            <b/>
            <sz val="9"/>
            <rFont val="Tahoma"/>
            <family val="2"/>
          </rPr>
          <t>Data/Solver</t>
        </r>
        <r>
          <rPr>
            <sz val="9"/>
            <rFont val="Tahoma"/>
            <family val="2"/>
          </rPr>
          <t xml:space="preserve"> menu command and click the button </t>
        </r>
        <r>
          <rPr>
            <b/>
            <sz val="9"/>
            <rFont val="Tahoma"/>
            <family val="2"/>
          </rPr>
          <t>Solve</t>
        </r>
        <r>
          <rPr>
            <sz val="9"/>
            <rFont val="Tahoma"/>
            <family val="2"/>
          </rPr>
          <t xml:space="preserve">, in order to minimize the sum of the squares to within a tolerance of &lt;= 1e-8.
Monitor the iteration progress in the lower left corner of the Excel window, as the </t>
        </r>
        <r>
          <rPr>
            <b/>
            <sz val="9"/>
            <rFont val="Tahoma"/>
            <family val="2"/>
          </rPr>
          <t>Solver</t>
        </r>
        <r>
          <rPr>
            <sz val="9"/>
            <rFont val="Tahoma"/>
            <family val="2"/>
          </rPr>
          <t xml:space="preserve"> tries to find a minimum.
If a minimum is not found, provide a realistic estimate for one, two, etc. of the </t>
        </r>
        <r>
          <rPr>
            <b/>
            <sz val="9"/>
            <rFont val="Tahoma"/>
            <family val="2"/>
          </rPr>
          <t>black</t>
        </r>
        <r>
          <rPr>
            <sz val="9"/>
            <rFont val="Tahoma"/>
            <family val="2"/>
          </rPr>
          <t xml:space="preserve"> calculated variables.  Start with one or two and then change more until a minimum is found.</t>
        </r>
      </text>
    </comment>
    <comment ref="G2" authorId="0">
      <text>
        <r>
          <rPr>
            <sz val="9"/>
            <rFont val="Tahoma"/>
            <family val="2"/>
          </rPr>
          <t xml:space="preserve">Three constructs can be used in a mathematical algorithm to indicate the simultaneous solution of set of coupled equations, as follows:
   SOLVE vlist IN        NSOLVE vlist IN        ITERATE vname IN
       lhs = rhs               lhs = rhs                 vname &lt;- expr
       lhs = rhs               lhs = rhs                 vname &lt;- expr
          .                          .                             .
          .                          .                             .
          .                          .                             .
       lhs = rhs               lhs = rhs                 fname &lt;- expr
    END                     END                       UNTIL fname = 0
where "vlist" is a list of one or more variable names with commas separating multiple names, "vname" is a variable name for a calculated quantity, "lhs" is a left-hand-side arithmetic expression, "rhs" is a right-hand-side arithmetic expression, "expr" is an arithmetic expression, and "fname" is a variable name for the iteration function.  This iteration function must appear as the last assignment (&lt;-) statement in an ITERATE-UNTIL construct.
Excel Solver code is not created for those equations that contain only one unknown and those equations that contain the only occurrence of an unknown.  The former equations are directly solved by Excel at the beginning of a mathematical algorithm, while the latter equations are directly solved by Excel at the end.  The equations between these two directly-solved cases must be solved using the Excel Solver.
</t>
        </r>
      </text>
    </comment>
    <comment ref="C46" authorId="0">
      <text>
        <r>
          <rPr>
            <sz val="9"/>
            <rFont val="Tahoma"/>
            <family val="2"/>
          </rPr>
          <t>A list of the function calls appearing in your set of equations.
You are responsible for the correctness of these calls.  That is, each function name must be supported by the Excel program, and each argument to that function must be appropriate.
The general syntax for a function call is as follows:
    name( argument )
       or
    name( argument1, argument2, ...  )
       or
    name()         like  Pi()  for  3.14159265358979
Note that square brackets [ ... ] in a function call are interpreted as parentheses.</t>
        </r>
      </text>
    </comment>
    <comment ref="C22" authorId="0">
      <text>
        <r>
          <rPr>
            <sz val="9"/>
            <rFont val="Tahoma"/>
            <family val="2"/>
          </rPr>
          <t>To have the names with their values and units for both the Calculated and Known Variables listed in alphabetical order, type CTRL-SHIFT-A.</t>
        </r>
      </text>
    </comment>
    <comment ref="C3" authorId="0">
      <text>
        <r>
          <rPr>
            <sz val="9"/>
            <rFont val="Tahoma"/>
            <family val="2"/>
          </rPr>
          <t>To reset the initial estimates to 1.0 for non-formula calculated variables in Column C, type CTRL-SHIFT-I.  In Columns A thru C, non-formula variables and their values are shown in black, while formula-based ones are displayed in dark red.
To save temporarily the values of non-formula calculated variables from Column C into Column K, type CTRL-SHIFT-K.  Use the Excel Copy/Paste command to transfer values back from Column K to Column C.
To save permanently values of non-formula calculated variables from Column C, first type CTRL-SHIFT-K and then Copy/Paste the values from Column K to any column beyond Column K.
If the number of black calculated variables is &lt;= 40, then all "Calculated Variables" in Columns A to D are listed with a blank row appearing after every fourth variable.  However, if the number is &gt; 40, then all are listed with a blank row appearing after every eighth or twelfth variable.
If you move the row contents of any black calculated variables under Columns A thru D to other row positions for the greater-than-40 case, you will need to input manually the "Changed Variable Cells" in the Data/Solver Parameters window before you select the "Solve" button.  Note that this input is limited to 256 characters in length.</t>
        </r>
      </text>
    </comment>
    <comment ref="J38" authorId="0">
      <text>
        <r>
          <rPr>
            <sz val="9"/>
            <rFont val="Tahoma"/>
            <family val="2"/>
          </rPr>
          <t>If no solution is found (sum &gt; 1e-8), provide realistic estimates for one, two, etc. of the BLACK calculated variables in Column C.  Start with one or two variables and then change more until a minimum is found.
Select the Excel Data/Solver menu command to restart the Solver, add constraints on those BLACK variables with realistic estimates (like rho &lt;= 0.9 and rho &gt;= 0.7), and then click the "Solve" button.
If the BLACK values for calculated variables range over different orders of magnitude, select the "Use Automatic Scaling" option under the "Options" button before clicking the "Solve" button.</t>
        </r>
      </text>
    </comment>
    <comment ref="I42" authorId="0">
      <text>
        <r>
          <rPr>
            <sz val="9"/>
            <rFont val="Tahoma"/>
            <family val="2"/>
          </rPr>
          <t>If you have added, changed, and/or deleted any constraints through the "Solver Parameters" window and have not altered any equations in Column F, type CTRL-SHIFT-U to update the list below without having to do the "EZ Setup" again.
Note that the "EZ Setup" utility does NOT retain any Solver constraints defined by you that are for dark-red calculated variables in Column A or that reference any Excel cells in other worksheets and workbooks.</t>
        </r>
      </text>
    </comment>
  </commentList>
</comments>
</file>

<file path=xl/comments8.xml><?xml version="1.0" encoding="utf-8"?>
<comments xmlns="http://schemas.openxmlformats.org/spreadsheetml/2006/main">
  <authors>
    <author>Michael Hanyak</author>
  </authors>
  <commentList>
    <comment ref="B5" authorId="0">
      <text>
        <r>
          <rPr>
            <sz val="9"/>
            <rFont val="Tahoma"/>
            <family val="2"/>
          </rPr>
          <t>Solver converged in probability to a global solution.</t>
        </r>
      </text>
    </comment>
    <comment ref="B6" authorId="0">
      <text>
        <r>
          <rPr>
            <sz val="9"/>
            <rFont val="Tahoma"/>
            <family val="2"/>
          </rPr>
          <t>Solver converged in probability to a global solution.</t>
        </r>
      </text>
    </comment>
    <comment ref="B7" authorId="0">
      <text>
        <r>
          <rPr>
            <sz val="9"/>
            <rFont val="Tahoma"/>
            <family val="2"/>
          </rPr>
          <t>Solver converged in probability to a global solution.</t>
        </r>
      </text>
    </comment>
    <comment ref="B8" authorId="0">
      <text>
        <r>
          <rPr>
            <sz val="9"/>
            <rFont val="Tahoma"/>
            <family val="2"/>
          </rPr>
          <t>Solver converged in probability to a global solution.</t>
        </r>
      </text>
    </comment>
    <comment ref="B9" authorId="0">
      <text>
        <r>
          <rPr>
            <sz val="9"/>
            <rFont val="Tahoma"/>
            <family val="2"/>
          </rPr>
          <t>Solver converged in probability to a global solution.</t>
        </r>
      </text>
    </comment>
    <comment ref="B10" authorId="0">
      <text>
        <r>
          <rPr>
            <sz val="9"/>
            <rFont val="Tahoma"/>
            <family val="2"/>
          </rPr>
          <t>Solver converged in probability to a global solution.</t>
        </r>
      </text>
    </comment>
    <comment ref="B11" authorId="0">
      <text>
        <r>
          <rPr>
            <sz val="9"/>
            <rFont val="Tahoma"/>
            <family val="2"/>
          </rPr>
          <t>Solver converged in probability to a global solution.</t>
        </r>
      </text>
    </comment>
    <comment ref="B12" authorId="0">
      <text>
        <r>
          <rPr>
            <sz val="9"/>
            <rFont val="Tahoma"/>
            <family val="2"/>
          </rPr>
          <t>Solver converged in probability to a global solution.</t>
        </r>
      </text>
    </comment>
    <comment ref="B13" authorId="0">
      <text>
        <r>
          <rPr>
            <sz val="9"/>
            <rFont val="Tahoma"/>
            <family val="2"/>
          </rPr>
          <t>Solver converged in probability to a global solution.</t>
        </r>
      </text>
    </comment>
    <comment ref="B14" authorId="0">
      <text>
        <r>
          <rPr>
            <sz val="9"/>
            <rFont val="Tahoma"/>
            <family val="2"/>
          </rPr>
          <t>Solver converged in probability to a global solution.</t>
        </r>
      </text>
    </comment>
    <comment ref="B15" authorId="0">
      <text>
        <r>
          <rPr>
            <sz val="9"/>
            <rFont val="Tahoma"/>
            <family val="2"/>
          </rPr>
          <t>Solver converged in probability to a global solution.</t>
        </r>
      </text>
    </comment>
    <comment ref="B16" authorId="0">
      <text>
        <r>
          <rPr>
            <sz val="9"/>
            <rFont val="Tahoma"/>
            <family val="2"/>
          </rPr>
          <t>Solver converged in probability to a global solution.</t>
        </r>
      </text>
    </comment>
    <comment ref="B17" authorId="0">
      <text>
        <r>
          <rPr>
            <sz val="9"/>
            <rFont val="Tahoma"/>
            <family val="2"/>
          </rPr>
          <t>Solver converged in probability to a global solution.</t>
        </r>
      </text>
    </comment>
    <comment ref="B18" authorId="0">
      <text>
        <r>
          <rPr>
            <sz val="9"/>
            <rFont val="Tahoma"/>
            <family val="2"/>
          </rPr>
          <t>Solver converged in probability to a global solution.</t>
        </r>
      </text>
    </comment>
    <comment ref="B19" authorId="0">
      <text>
        <r>
          <rPr>
            <sz val="9"/>
            <rFont val="Tahoma"/>
            <family val="2"/>
          </rPr>
          <t>Solver converged in probability to a global solution.</t>
        </r>
      </text>
    </comment>
    <comment ref="B20" authorId="0">
      <text>
        <r>
          <rPr>
            <sz val="9"/>
            <rFont val="Tahoma"/>
            <family val="2"/>
          </rPr>
          <t>Solver converged in probability to a global solution.</t>
        </r>
      </text>
    </comment>
    <comment ref="B21" authorId="0">
      <text>
        <r>
          <rPr>
            <sz val="9"/>
            <rFont val="Tahoma"/>
            <family val="2"/>
          </rPr>
          <t>Solver converged in probability to a global solution.</t>
        </r>
      </text>
    </comment>
    <comment ref="B22" authorId="0">
      <text>
        <r>
          <rPr>
            <sz val="9"/>
            <rFont val="Tahoma"/>
            <family val="2"/>
          </rPr>
          <t>Solver converged in probability to a global solution.</t>
        </r>
      </text>
    </comment>
    <comment ref="B23" authorId="0">
      <text>
        <r>
          <rPr>
            <sz val="9"/>
            <rFont val="Tahoma"/>
            <family val="2"/>
          </rPr>
          <t>Solver converged in probability to a global solution.</t>
        </r>
      </text>
    </comment>
    <comment ref="B24" authorId="0">
      <text>
        <r>
          <rPr>
            <sz val="9"/>
            <rFont val="Tahoma"/>
            <family val="2"/>
          </rPr>
          <t>Solver converged in probability to a global solution.</t>
        </r>
      </text>
    </comment>
    <comment ref="B25" authorId="0">
      <text>
        <r>
          <rPr>
            <sz val="9"/>
            <rFont val="Tahoma"/>
            <family val="2"/>
          </rPr>
          <t>Solver converged in probability to a global solution.</t>
        </r>
      </text>
    </comment>
    <comment ref="B26" authorId="0">
      <text>
        <r>
          <rPr>
            <sz val="9"/>
            <rFont val="Tahoma"/>
            <family val="2"/>
          </rPr>
          <t>Solver converged in probability to a global solution.</t>
        </r>
      </text>
    </comment>
    <comment ref="B27" authorId="0">
      <text>
        <r>
          <rPr>
            <sz val="9"/>
            <rFont val="Tahoma"/>
            <family val="2"/>
          </rPr>
          <t>Solver converged in probability to a global solution.</t>
        </r>
      </text>
    </comment>
    <comment ref="B28" authorId="0">
      <text>
        <r>
          <rPr>
            <sz val="9"/>
            <rFont val="Tahoma"/>
            <family val="2"/>
          </rPr>
          <t>Solver converged in probability to a global solution.</t>
        </r>
      </text>
    </comment>
    <comment ref="B29" authorId="0">
      <text>
        <r>
          <rPr>
            <sz val="9"/>
            <rFont val="Tahoma"/>
            <family val="2"/>
          </rPr>
          <t>Solver converged in probability to a global solution.</t>
        </r>
      </text>
    </comment>
    <comment ref="B30" authorId="0">
      <text>
        <r>
          <rPr>
            <sz val="9"/>
            <rFont val="Tahoma"/>
            <family val="2"/>
          </rPr>
          <t>Solver converged in probability to a global solution.</t>
        </r>
      </text>
    </comment>
    <comment ref="B31" authorId="0">
      <text>
        <r>
          <rPr>
            <sz val="9"/>
            <rFont val="Tahoma"/>
            <family val="2"/>
          </rPr>
          <t>Solver converged in probability to a global solution.</t>
        </r>
      </text>
    </comment>
    <comment ref="B32" authorId="0">
      <text>
        <r>
          <rPr>
            <sz val="9"/>
            <rFont val="Tahoma"/>
            <family val="2"/>
          </rPr>
          <t>Solver converged in probability to a global solution.</t>
        </r>
      </text>
    </comment>
    <comment ref="B33" authorId="0">
      <text>
        <r>
          <rPr>
            <sz val="9"/>
            <rFont val="Tahoma"/>
            <family val="2"/>
          </rPr>
          <t>Solver converged in probability to a global solution.</t>
        </r>
      </text>
    </comment>
    <comment ref="B34" authorId="0">
      <text>
        <r>
          <rPr>
            <sz val="9"/>
            <rFont val="Tahoma"/>
            <family val="2"/>
          </rPr>
          <t>Solver converged in probability to a global solution.</t>
        </r>
      </text>
    </comment>
    <comment ref="B35" authorId="0">
      <text>
        <r>
          <rPr>
            <sz val="9"/>
            <rFont val="Tahoma"/>
            <family val="2"/>
          </rPr>
          <t>Solver converged in probability to a global solution.</t>
        </r>
      </text>
    </comment>
    <comment ref="B36" authorId="0">
      <text>
        <r>
          <rPr>
            <sz val="9"/>
            <rFont val="Tahoma"/>
            <family val="2"/>
          </rPr>
          <t>Solver converged in probability to a global solution.</t>
        </r>
      </text>
    </comment>
    <comment ref="B37" authorId="0">
      <text>
        <r>
          <rPr>
            <sz val="9"/>
            <rFont val="Tahoma"/>
            <family val="2"/>
          </rPr>
          <t>Solver converged in probability to a global solution.</t>
        </r>
      </text>
    </comment>
    <comment ref="B38" authorId="0">
      <text>
        <r>
          <rPr>
            <sz val="9"/>
            <rFont val="Tahoma"/>
            <family val="2"/>
          </rPr>
          <t>Solver converged in probability to a global solution.</t>
        </r>
      </text>
    </comment>
    <comment ref="B39" authorId="0">
      <text>
        <r>
          <rPr>
            <sz val="9"/>
            <rFont val="Tahoma"/>
            <family val="2"/>
          </rPr>
          <t>Solver converged in probability to a global solution.</t>
        </r>
      </text>
    </comment>
    <comment ref="B40" authorId="0">
      <text>
        <r>
          <rPr>
            <sz val="9"/>
            <rFont val="Tahoma"/>
            <family val="2"/>
          </rPr>
          <t>Solver converged in probability to a global solution.</t>
        </r>
      </text>
    </comment>
    <comment ref="B41" authorId="0">
      <text>
        <r>
          <rPr>
            <sz val="9"/>
            <rFont val="Tahoma"/>
            <family val="2"/>
          </rPr>
          <t>Solver converged in probability to a global solution.</t>
        </r>
      </text>
    </comment>
    <comment ref="B42" authorId="0">
      <text>
        <r>
          <rPr>
            <sz val="9"/>
            <rFont val="Tahoma"/>
            <family val="2"/>
          </rPr>
          <t>Solver converged in probability to a global solution.</t>
        </r>
      </text>
    </comment>
    <comment ref="B43" authorId="0">
      <text>
        <r>
          <rPr>
            <sz val="9"/>
            <rFont val="Tahoma"/>
            <family val="2"/>
          </rPr>
          <t>Solver converged in probability to a global solution.</t>
        </r>
      </text>
    </comment>
    <comment ref="B44" authorId="0">
      <text>
        <r>
          <rPr>
            <sz val="9"/>
            <rFont val="Tahoma"/>
            <family val="2"/>
          </rPr>
          <t>Solver converged in probability to a global solution.</t>
        </r>
      </text>
    </comment>
    <comment ref="B45" authorId="0">
      <text>
        <r>
          <rPr>
            <sz val="9"/>
            <rFont val="Tahoma"/>
            <family val="2"/>
          </rPr>
          <t>Solver converged in probability to a global solution.</t>
        </r>
      </text>
    </comment>
    <comment ref="B46" authorId="0">
      <text>
        <r>
          <rPr>
            <sz val="9"/>
            <rFont val="Tahoma"/>
            <family val="2"/>
          </rPr>
          <t>Solver converged in probability to a global solution.</t>
        </r>
      </text>
    </comment>
    <comment ref="B47" authorId="0">
      <text>
        <r>
          <rPr>
            <sz val="9"/>
            <rFont val="Tahoma"/>
            <family val="2"/>
          </rPr>
          <t>Solver converged in probability to a global solution.</t>
        </r>
      </text>
    </comment>
    <comment ref="B48" authorId="0">
      <text>
        <r>
          <rPr>
            <sz val="9"/>
            <rFont val="Tahoma"/>
            <family val="2"/>
          </rPr>
          <t>Solver converged in probability to a global solution.</t>
        </r>
      </text>
    </comment>
    <comment ref="B49" authorId="0">
      <text>
        <r>
          <rPr>
            <sz val="9"/>
            <rFont val="Tahoma"/>
            <family val="2"/>
          </rPr>
          <t>Solver converged in probability to a global solution.</t>
        </r>
      </text>
    </comment>
    <comment ref="B50" authorId="0">
      <text>
        <r>
          <rPr>
            <sz val="9"/>
            <rFont val="Tahoma"/>
            <family val="2"/>
          </rPr>
          <t>Solver converged in probability to a global solution.</t>
        </r>
      </text>
    </comment>
    <comment ref="B51" authorId="0">
      <text>
        <r>
          <rPr>
            <sz val="9"/>
            <rFont val="Tahoma"/>
            <family val="2"/>
          </rPr>
          <t>Solver converged in probability to a global solution.</t>
        </r>
      </text>
    </comment>
    <comment ref="B52" authorId="0">
      <text>
        <r>
          <rPr>
            <sz val="9"/>
            <rFont val="Tahoma"/>
            <family val="2"/>
          </rPr>
          <t>Solver converged in probability to a global solution.</t>
        </r>
      </text>
    </comment>
    <comment ref="B53" authorId="0">
      <text>
        <r>
          <rPr>
            <sz val="9"/>
            <rFont val="Tahoma"/>
            <family val="2"/>
          </rPr>
          <t>Solver converged in probability to a global solution.</t>
        </r>
      </text>
    </comment>
    <comment ref="B54" authorId="0">
      <text>
        <r>
          <rPr>
            <sz val="9"/>
            <rFont val="Tahoma"/>
            <family val="2"/>
          </rPr>
          <t>Solver converged in probability to a global solution.</t>
        </r>
      </text>
    </comment>
    <comment ref="B55" authorId="0">
      <text>
        <r>
          <rPr>
            <sz val="9"/>
            <rFont val="Tahoma"/>
            <family val="2"/>
          </rPr>
          <t>Solver converged in probability to a global solution.</t>
        </r>
      </text>
    </comment>
  </commentList>
</comments>
</file>

<file path=xl/comments9.xml><?xml version="1.0" encoding="utf-8"?>
<comments xmlns="http://schemas.openxmlformats.org/spreadsheetml/2006/main">
  <authors>
    <author>Michael Hanyak</author>
  </authors>
  <commentList>
    <comment ref="A1" authorId="0">
      <text>
        <r>
          <rPr>
            <b/>
            <sz val="9"/>
            <rFont val="Tahoma"/>
            <family val="2"/>
          </rPr>
          <t xml:space="preserve">black </t>
        </r>
        <r>
          <rPr>
            <sz val="9"/>
            <rFont val="Tahoma"/>
            <family val="2"/>
          </rPr>
          <t>- calculated thru the</t>
        </r>
        <r>
          <rPr>
            <b/>
            <sz val="9"/>
            <rFont val="Tahoma"/>
            <family val="2"/>
          </rPr>
          <t xml:space="preserve"> Data/Solver</t>
        </r>
        <r>
          <rPr>
            <sz val="9"/>
            <rFont val="Tahoma"/>
            <family val="2"/>
          </rPr>
          <t xml:space="preserve"> menu command.
</t>
        </r>
        <r>
          <rPr>
            <b/>
            <sz val="9"/>
            <color indexed="16"/>
            <rFont val="Tahoma"/>
            <family val="2"/>
          </rPr>
          <t>dark red</t>
        </r>
        <r>
          <rPr>
            <sz val="9"/>
            <rFont val="Tahoma"/>
            <family val="2"/>
          </rPr>
          <t xml:space="preserve"> - calculated by Excel and NOT thru the </t>
        </r>
        <r>
          <rPr>
            <b/>
            <sz val="9"/>
            <rFont val="Tahoma"/>
            <family val="2"/>
          </rPr>
          <t>Data/Solver</t>
        </r>
        <r>
          <rPr>
            <sz val="9"/>
            <rFont val="Tahoma"/>
            <family val="2"/>
          </rPr>
          <t xml:space="preserve"> command.</t>
        </r>
        <r>
          <rPr>
            <b/>
            <sz val="9"/>
            <rFont val="Tahoma"/>
            <family val="2"/>
          </rPr>
          <t xml:space="preserve">
</t>
        </r>
        <r>
          <rPr>
            <b/>
            <sz val="9"/>
            <color indexed="48"/>
            <rFont val="Tahoma"/>
            <family val="2"/>
          </rPr>
          <t>blue</t>
        </r>
        <r>
          <rPr>
            <b/>
            <sz val="9"/>
            <rFont val="Tahoma"/>
            <family val="2"/>
          </rPr>
          <t xml:space="preserve"> </t>
        </r>
        <r>
          <rPr>
            <sz val="9"/>
            <rFont val="Tahoma"/>
            <family val="2"/>
          </rPr>
          <t>- specified or known values or constants in the equation set.</t>
        </r>
      </text>
    </comment>
    <comment ref="C1" authorId="0">
      <text>
        <r>
          <rPr>
            <sz val="9"/>
            <rFont val="Tahoma"/>
            <family val="2"/>
          </rPr>
          <t xml:space="preserve">Each </t>
        </r>
        <r>
          <rPr>
            <b/>
            <sz val="9"/>
            <rFont val="Tahoma"/>
            <family val="2"/>
          </rPr>
          <t>black</t>
        </r>
        <r>
          <rPr>
            <sz val="9"/>
            <rFont val="Tahoma"/>
            <family val="2"/>
          </rPr>
          <t xml:space="preserve"> variable is initially set to </t>
        </r>
        <r>
          <rPr>
            <b/>
            <sz val="9"/>
            <rFont val="Tahoma"/>
            <family val="2"/>
          </rPr>
          <t>1.0</t>
        </r>
        <r>
          <rPr>
            <sz val="9"/>
            <rFont val="Tahoma"/>
            <family val="2"/>
          </rPr>
          <t>, but a realistic estimate for one, two, etc. or all of them can be provided, before you activate the</t>
        </r>
        <r>
          <rPr>
            <b/>
            <sz val="9"/>
            <rFont val="Tahoma"/>
            <family val="2"/>
          </rPr>
          <t xml:space="preserve"> Data/Solver</t>
        </r>
        <r>
          <rPr>
            <sz val="9"/>
            <rFont val="Tahoma"/>
            <family val="2"/>
          </rPr>
          <t xml:space="preserve"> menu</t>
        </r>
        <r>
          <rPr>
            <b/>
            <sz val="9"/>
            <rFont val="Tahoma"/>
            <family val="2"/>
          </rPr>
          <t xml:space="preserve"> </t>
        </r>
        <r>
          <rPr>
            <sz val="9"/>
            <rFont val="Tahoma"/>
            <family val="2"/>
          </rPr>
          <t xml:space="preserve">command.
In a mathematical algorithm, </t>
        </r>
        <r>
          <rPr>
            <b/>
            <sz val="9"/>
            <color indexed="16"/>
            <rFont val="Tahoma"/>
            <family val="2"/>
          </rPr>
          <t>dark red</t>
        </r>
        <r>
          <rPr>
            <sz val="9"/>
            <rFont val="Tahoma"/>
            <family val="2"/>
          </rPr>
          <t xml:space="preserve"> variables and their values may appear in Columns A thru C.  Since these color-coded variables are  directly calculated by Excel,  they do not appear as being part of the "change variables" in the </t>
        </r>
        <r>
          <rPr>
            <b/>
            <sz val="9"/>
            <rFont val="Tahoma"/>
            <family val="2"/>
          </rPr>
          <t>Data/Solver</t>
        </r>
        <r>
          <rPr>
            <sz val="9"/>
            <rFont val="Tahoma"/>
            <family val="2"/>
          </rPr>
          <t xml:space="preserve"> to minimize the sum of squares.
Only the </t>
        </r>
        <r>
          <rPr>
            <b/>
            <sz val="9"/>
            <rFont val="Tahoma"/>
            <family val="2"/>
          </rPr>
          <t>black</t>
        </r>
        <r>
          <rPr>
            <sz val="9"/>
            <rFont val="Tahoma"/>
            <family val="2"/>
          </rPr>
          <t xml:space="preserve"> variable values in Column C are used as the "change variables."</t>
        </r>
      </text>
    </comment>
    <comment ref="D1" authorId="0">
      <text>
        <r>
          <rPr>
            <sz val="9"/>
            <rFont val="Tahoma"/>
            <family val="2"/>
          </rPr>
          <t xml:space="preserve">Supply units for the calculated variables after the equation set has been solved.  
For known variables, units will automatically be provided when their values are followed with an end-of-line // comment that contains a "-&gt;" indicator in Column F.  Whatever follows the last "-&gt;" will be treated as the units.  For example,
       mfsm = 3444  // mass -&gt; kg -&gt; lbm
the units "lbm" will automatically appear in Column </t>
        </r>
        <r>
          <rPr>
            <b/>
            <sz val="9"/>
            <rFont val="Tahoma"/>
            <family val="2"/>
          </rPr>
          <t>D</t>
        </r>
        <r>
          <rPr>
            <sz val="9"/>
            <rFont val="Tahoma"/>
            <family val="2"/>
          </rPr>
          <t xml:space="preserve"> for variable "mfsm".  
To document the solution, select the</t>
        </r>
        <r>
          <rPr>
            <b/>
            <sz val="9"/>
            <rFont val="Tahoma"/>
            <family val="2"/>
          </rPr>
          <t xml:space="preserve"> File/Print </t>
        </r>
        <r>
          <rPr>
            <sz val="9"/>
            <rFont val="Tahoma"/>
            <family val="2"/>
          </rPr>
          <t xml:space="preserve">command, then click </t>
        </r>
        <r>
          <rPr>
            <b/>
            <sz val="9"/>
            <rFont val="Tahoma"/>
            <family val="2"/>
          </rPr>
          <t>Print Setup</t>
        </r>
        <r>
          <rPr>
            <sz val="9"/>
            <rFont val="Tahoma"/>
            <family val="2"/>
          </rPr>
          <t xml:space="preserve"> to type your name in the header. </t>
        </r>
      </text>
    </comment>
    <comment ref="F1" authorId="0">
      <text>
        <r>
          <rPr>
            <sz val="9"/>
            <rFont val="Tahoma"/>
            <family val="2"/>
          </rPr>
          <t xml:space="preserve">Start at Row </t>
        </r>
        <r>
          <rPr>
            <b/>
            <sz val="9"/>
            <rFont val="Tahoma"/>
            <family val="2"/>
          </rPr>
          <t>3</t>
        </r>
        <r>
          <rPr>
            <sz val="9"/>
            <rFont val="Tahoma"/>
            <family val="2"/>
          </rPr>
          <t xml:space="preserve"> in Column </t>
        </r>
        <r>
          <rPr>
            <b/>
            <sz val="9"/>
            <rFont val="Tahoma"/>
            <family val="2"/>
          </rPr>
          <t>F</t>
        </r>
        <r>
          <rPr>
            <sz val="9"/>
            <rFont val="Tahoma"/>
            <family val="2"/>
          </rPr>
          <t xml:space="preserve">, type the set of equations, one line per row.  A line is either blank, contains an equation with possible comments included, or is solely a </t>
        </r>
        <r>
          <rPr>
            <b/>
            <sz val="9"/>
            <rFont val="Tahoma"/>
            <family val="2"/>
          </rPr>
          <t>//</t>
        </r>
        <r>
          <rPr>
            <sz val="9"/>
            <rFont val="Tahoma"/>
            <family val="2"/>
          </rPr>
          <t xml:space="preserve"> comment.
An equation must have a left-hand and right-hand side separated by an equals sign (=) or an assignment sign (&lt;-), and at least one variable name must appear in the left-hand side. 
In an equation, a variable name must begin with a letter and can only be followed with letters, digits, and underscores.  Variable names are case sensitive.  Thus, "nft2" is not the same as "Nft2" or "nfT2".
Use  </t>
        </r>
        <r>
          <rPr>
            <b/>
            <sz val="9"/>
            <rFont val="Tahoma"/>
            <family val="2"/>
          </rPr>
          <t>//</t>
        </r>
        <r>
          <rPr>
            <sz val="9"/>
            <rFont val="Tahoma"/>
            <family val="2"/>
          </rPr>
          <t xml:space="preserve"> ...  to supply a comment to the end of a line.  Use the code of </t>
        </r>
        <r>
          <rPr>
            <b/>
            <sz val="9"/>
            <rFont val="Tahoma"/>
            <family val="2"/>
          </rPr>
          <t>/*</t>
        </r>
        <r>
          <rPr>
            <sz val="9"/>
            <rFont val="Tahoma"/>
            <family val="2"/>
          </rPr>
          <t xml:space="preserve"> … </t>
        </r>
        <r>
          <rPr>
            <b/>
            <sz val="9"/>
            <rFont val="Tahoma"/>
            <family val="2"/>
          </rPr>
          <t>*/</t>
        </r>
        <r>
          <rPr>
            <sz val="9"/>
            <rFont val="Tahoma"/>
            <family val="2"/>
          </rPr>
          <t xml:space="preserve">  for comments contained within parts of a line.
The equation set is limited to no more than 200 calculated variables.  An equation can be carried over to the next row by typing a space followed by an underscore ( _) at the end of its line.
After ignoring leading and trailing spaces in all carry-over rows, the combined content must contain less than 1000 characters.
Note that all cells in Columns </t>
        </r>
        <r>
          <rPr>
            <b/>
            <sz val="9"/>
            <rFont val="Tahoma"/>
            <family val="2"/>
          </rPr>
          <t>A</t>
        </r>
        <r>
          <rPr>
            <sz val="9"/>
            <rFont val="Tahoma"/>
            <family val="2"/>
          </rPr>
          <t xml:space="preserve"> thru </t>
        </r>
        <r>
          <rPr>
            <b/>
            <sz val="9"/>
            <rFont val="Tahoma"/>
            <family val="2"/>
          </rPr>
          <t>E</t>
        </r>
        <r>
          <rPr>
            <sz val="9"/>
            <rFont val="Tahoma"/>
            <family val="2"/>
          </rPr>
          <t xml:space="preserve"> and </t>
        </r>
        <r>
          <rPr>
            <b/>
            <sz val="9"/>
            <rFont val="Tahoma"/>
            <family val="2"/>
          </rPr>
          <t>G</t>
        </r>
        <r>
          <rPr>
            <sz val="9"/>
            <rFont val="Tahoma"/>
            <family val="2"/>
          </rPr>
          <t xml:space="preserve"> thru </t>
        </r>
        <r>
          <rPr>
            <b/>
            <sz val="9"/>
            <rFont val="Tahoma"/>
            <family val="2"/>
          </rPr>
          <t>K</t>
        </r>
        <r>
          <rPr>
            <sz val="9"/>
            <rFont val="Tahoma"/>
            <family val="2"/>
          </rPr>
          <t xml:space="preserve"> are reserved for use by the "</t>
        </r>
        <r>
          <rPr>
            <b/>
            <sz val="9"/>
            <color indexed="10"/>
            <rFont val="Tahoma"/>
            <family val="2"/>
          </rPr>
          <t>EZ Setup</t>
        </r>
        <r>
          <rPr>
            <sz val="9"/>
            <rFont val="Tahoma"/>
            <family val="2"/>
          </rPr>
          <t>" utility.  If you create any Excel formulas or text in these columns, they will be erased by "</t>
        </r>
        <r>
          <rPr>
            <b/>
            <sz val="9"/>
            <color indexed="10"/>
            <rFont val="Tahoma"/>
            <family val="2"/>
          </rPr>
          <t>EZ Setup</t>
        </r>
        <r>
          <rPr>
            <sz val="9"/>
            <rFont val="Tahoma"/>
            <family val="2"/>
          </rPr>
          <t>".</t>
        </r>
      </text>
    </comment>
    <comment ref="G1" authorId="0">
      <text>
        <r>
          <rPr>
            <sz val="9"/>
            <rFont val="Tahoma"/>
            <family val="2"/>
          </rPr>
          <t>If you want to provide a "Mathematical Algorithm" instead of a "Mathematical Model", change Cell F1 to reflect your intentions.
The general structure for a mathematical algorithm is as follows:
Procedure:     [ finds ]  =  fname [ givens ]
       assignments (&lt;-) for equations with only one unknown 
       one or more SOLVE, NSOLVE, and/or ITERATE constructs
       assignments (&lt;-) for equations with only occurrence of an unknown
       equations giving values to variable names for known quantities.
The "finds" are those calculated variables of interest, while the "givens" are those variables that satisfy the degrees of freedom.  Note that a SOLVE, NSOLVE, or ITERATE construct cannot have another construct embedded within it.
Assignments (&lt;-) are equations algebraically rearranged to have an unknown on the left-hand side and only known and/or previously-calculated variables on the right-hand side.  An ITERATE-UNTIL construct contains only assignments, while a SOLVE-END or NSOLVE-END constructs has only
equations (=).  The popup note on Cell F1 describes the proper syntax to write an equation (=) or an assignment (&lt;-) statement.</t>
        </r>
      </text>
    </comment>
    <comment ref="H1" authorId="0">
      <text>
        <r>
          <rPr>
            <sz val="9"/>
            <rFont val="Tahoma"/>
            <family val="2"/>
          </rPr>
          <t xml:space="preserve">Value of the left-hand side for each equation based on current values for the Excel-referenced variables contained within the Excel formula for that side. </t>
        </r>
      </text>
    </comment>
    <comment ref="I1" authorId="0">
      <text>
        <r>
          <rPr>
            <sz val="9"/>
            <rFont val="Tahoma"/>
            <family val="2"/>
          </rPr>
          <t xml:space="preserve">Value of the right-hand side for each equation based on current values for the Excel-referenced variables contained within the Excel formula for that side. 
Type </t>
        </r>
        <r>
          <rPr>
            <b/>
            <sz val="9"/>
            <rFont val="Tahoma"/>
            <family val="2"/>
          </rPr>
          <t>CTRL-SHIFT-D</t>
        </r>
        <r>
          <rPr>
            <sz val="9"/>
            <rFont val="Tahoma"/>
            <family val="2"/>
          </rPr>
          <t xml:space="preserve"> to decode the Excel formulas in Columns </t>
        </r>
        <r>
          <rPr>
            <b/>
            <sz val="9"/>
            <rFont val="Tahoma"/>
            <family val="2"/>
          </rPr>
          <t>H</t>
        </r>
        <r>
          <rPr>
            <sz val="9"/>
            <rFont val="Tahoma"/>
            <family val="2"/>
          </rPr>
          <t xml:space="preserve"> and </t>
        </r>
        <r>
          <rPr>
            <b/>
            <sz val="9"/>
            <rFont val="Tahoma"/>
            <family val="2"/>
          </rPr>
          <t>I</t>
        </r>
        <r>
          <rPr>
            <sz val="9"/>
            <rFont val="Tahoma"/>
            <family val="2"/>
          </rPr>
          <t xml:space="preserve">.  The decoded equations will contain variable names, and they will be placed in Column </t>
        </r>
        <r>
          <rPr>
            <b/>
            <sz val="9"/>
            <rFont val="Tahoma"/>
            <family val="2"/>
          </rPr>
          <t>K</t>
        </r>
        <r>
          <rPr>
            <sz val="9"/>
            <rFont val="Tahoma"/>
            <family val="2"/>
          </rPr>
          <t>.</t>
        </r>
      </text>
    </comment>
    <comment ref="J1" authorId="0">
      <text>
        <r>
          <rPr>
            <sz val="9"/>
            <rFont val="Tahoma"/>
            <family val="2"/>
          </rPr>
          <t>Click button "</t>
        </r>
        <r>
          <rPr>
            <b/>
            <sz val="9"/>
            <color indexed="10"/>
            <rFont val="Tahoma"/>
            <family val="2"/>
          </rPr>
          <t>EZ Setup</t>
        </r>
        <r>
          <rPr>
            <sz val="9"/>
            <rFont val="Tahoma"/>
            <family val="2"/>
          </rPr>
          <t xml:space="preserve">" after typing the set of equations in Column </t>
        </r>
        <r>
          <rPr>
            <b/>
            <sz val="9"/>
            <rFont val="Tahoma"/>
            <family val="2"/>
          </rPr>
          <t>F</t>
        </r>
        <r>
          <rPr>
            <sz val="9"/>
            <rFont val="Tahoma"/>
            <family val="2"/>
          </rPr>
          <t xml:space="preserve">.  When no syntax errors exist in the equation set and the </t>
        </r>
        <r>
          <rPr>
            <b/>
            <sz val="9"/>
            <color indexed="10"/>
            <rFont val="Tahoma"/>
            <family val="2"/>
          </rPr>
          <t>degree of freedom is zero</t>
        </r>
        <r>
          <rPr>
            <sz val="9"/>
            <rFont val="Tahoma"/>
            <family val="2"/>
          </rPr>
          <t xml:space="preserve">, you can proceed to the next paragraph.
Select the </t>
        </r>
        <r>
          <rPr>
            <b/>
            <sz val="9"/>
            <rFont val="Tahoma"/>
            <family val="2"/>
          </rPr>
          <t>Data/Solver</t>
        </r>
        <r>
          <rPr>
            <sz val="9"/>
            <rFont val="Tahoma"/>
            <family val="2"/>
          </rPr>
          <t xml:space="preserve"> menu command and click the button </t>
        </r>
        <r>
          <rPr>
            <b/>
            <sz val="9"/>
            <rFont val="Tahoma"/>
            <family val="2"/>
          </rPr>
          <t>Solve</t>
        </r>
        <r>
          <rPr>
            <sz val="9"/>
            <rFont val="Tahoma"/>
            <family val="2"/>
          </rPr>
          <t xml:space="preserve">, in order to minimize the sum of the squares to within a tolerance of &lt;= 1e-8.
Monitor the iteration progress in the lower left corner of the Excel window, as the </t>
        </r>
        <r>
          <rPr>
            <b/>
            <sz val="9"/>
            <rFont val="Tahoma"/>
            <family val="2"/>
          </rPr>
          <t>Solver</t>
        </r>
        <r>
          <rPr>
            <sz val="9"/>
            <rFont val="Tahoma"/>
            <family val="2"/>
          </rPr>
          <t xml:space="preserve"> tries to find a minimum.
If a minimum is not found, provide a realistic estimate for one, two, etc. of the </t>
        </r>
        <r>
          <rPr>
            <b/>
            <sz val="9"/>
            <rFont val="Tahoma"/>
            <family val="2"/>
          </rPr>
          <t>black</t>
        </r>
        <r>
          <rPr>
            <sz val="9"/>
            <rFont val="Tahoma"/>
            <family val="2"/>
          </rPr>
          <t xml:space="preserve"> calculated variables.  Start with one or two and then change more until a minimum is found.</t>
        </r>
      </text>
    </comment>
    <comment ref="G2" authorId="0">
      <text>
        <r>
          <rPr>
            <sz val="9"/>
            <rFont val="Tahoma"/>
            <family val="2"/>
          </rPr>
          <t xml:space="preserve">Three constructs can be used in a mathematical algorithm to indicate the simultaneous solution of set of coupled equations, as follows:
   SOLVE vlist IN        NSOLVE vlist IN        ITERATE vname IN
       lhs = rhs               lhs = rhs                 vname &lt;- expr
       lhs = rhs               lhs = rhs                 vname &lt;- expr
          .                          .                             .
          .                          .                             .
          .                          .                             .
       lhs = rhs               lhs = rhs                 fname &lt;- expr
    END                     END                       UNTIL fname = 0
where "vlist" is a list of one or more variable names with commas separating multiple names, "vname" is a variable name for a calculated quantity, "lhs" is a left-hand-side arithmetic expression, "rhs" is a right-hand-side arithmetic expression, "expr" is an arithmetic expression, and "fname" is a variable name for the iteration function.  This iteration function must appear as the last assignment (&lt;-) statement in an ITERATE-UNTIL construct.
Excel Solver code is not created for those equations that contain only one unknown and those equations that contain the only occurrence of an unknown.  The former equations are directly solved by Excel at the beginning of a mathematical algorithm, while the latter equations are directly solved by Excel at the end.  The equations between these two directly-solved cases must be solved using the Excel Solver.
</t>
        </r>
      </text>
    </comment>
    <comment ref="C35" authorId="0">
      <text>
        <r>
          <rPr>
            <sz val="9"/>
            <rFont val="Tahoma"/>
            <family val="2"/>
          </rPr>
          <t>A list of the function calls appearing in your set of equations.
You are responsible for the correctness of these calls.  That is, each function name must be supported by the Excel program, and each argument to that function must be appropriate.
The general syntax for a function call is as follows:
    name( argument )
       or
    name( argument1, argument2, ...  )
       or
    name()         like  Pi()  for  3.14159265358979
Note that square brackets [ ... ] in a function call are interpreted as parentheses.</t>
        </r>
      </text>
    </comment>
    <comment ref="C9" authorId="0">
      <text>
        <r>
          <rPr>
            <sz val="9"/>
            <rFont val="Tahoma"/>
            <family val="2"/>
          </rPr>
          <t>To have the names with their values and units for both the Calculated and Known Variables listed in alphabetical order, type CTRL-SHIFT-A.</t>
        </r>
      </text>
    </comment>
    <comment ref="C3" authorId="0">
      <text>
        <r>
          <rPr>
            <sz val="9"/>
            <rFont val="Tahoma"/>
            <family val="2"/>
          </rPr>
          <t>To reset the initial estimates to 1.0 for non-formula calculated variables in Column C, type CTRL-SHIFT-I.  In Columns A thru C, non-formula variables and their values are shown in black, while formula-based ones are displayed in dark red.
To save temporarily the values of non-formula calculated variables from Column C into Column K, type CTRL-SHIFT-K.  Use the Excel Copy/Paste command to transfer values back from Column K to Column C.
To save permanently values of non-formula calculated variables from Column C, first type CTRL-SHIFT-K and then Copy/Paste the values from Column K to any column beyond Column K.
If the number of black calculated variables is &lt;= 40, then all "Calculated Variables" in Columns A to D are listed with a blank row appearing after every fourth variable.  However, if the number is &gt; 40, then all are listed with a blank row appearing after every eighth or twelfth variable.
If you move the row contents of any black calculated variables under Columns A thru D to other row positions for the greater-than-40 case, you will need to input manually the "Changed Variable Cells" in the Data/Solver Parameters window before you select the "Solve" button.  Note that this input is limited to 256 characters in length.</t>
        </r>
      </text>
    </comment>
    <comment ref="J13" authorId="0">
      <text>
        <r>
          <rPr>
            <sz val="9"/>
            <rFont val="Tahoma"/>
            <family val="2"/>
          </rPr>
          <t>Since each algorithmic step directly solves for its unknown variable, the Excel/Solver command is not required to minimize the sum of squares. 
To conduct a case study by varying one known variable and studying its effect on various calculated variables, type CTRL-SHIFT-C to convert this mathematical algorithm so that it is reformatted for the Excel/Solver command.
With this reformatting, the Excel SolveTable addin by Chris Albright could be used to conduct a case study.  Download this addin from kelley.iu.edu/albright/Free_downloads.htm</t>
        </r>
      </text>
    </comment>
    <comment ref="J15" authorId="0">
      <text>
        <r>
          <rPr>
            <sz val="9"/>
            <rFont val="Tahoma"/>
            <family val="2"/>
          </rPr>
          <t>If no solution is found (sum &gt; 1e-8), provide realistic estimates for one, two, etc. of the calculated variables in Column C.  Start with one or two variables and then change more until a minimum is found.
Select the Excel Data/Solver menu command to restart the Solver, add constraints on those variables with realistic estimates (like rho &lt;= 0.9 and rho &gt;= 0.7), and then click the "Solve" button.</t>
        </r>
      </text>
    </comment>
  </commentList>
</comments>
</file>

<file path=xl/sharedStrings.xml><?xml version="1.0" encoding="utf-8"?>
<sst xmlns="http://schemas.openxmlformats.org/spreadsheetml/2006/main" count="571" uniqueCount="158">
  <si>
    <t>Variable</t>
  </si>
  <si>
    <t>Value</t>
  </si>
  <si>
    <t>Units</t>
  </si>
  <si>
    <t>Mathematical Model</t>
  </si>
  <si>
    <t>LHS</t>
  </si>
  <si>
    <t>RHS</t>
  </si>
  <si>
    <t>(LHS-RHS)^2</t>
  </si>
  <si>
    <t>//  Total and Two Component Material Balances</t>
  </si>
  <si>
    <t xml:space="preserve">          zBZ  =  Vf * yBZ  +  Lf * xBZ</t>
  </si>
  <si>
    <t xml:space="preserve">          zST  =  Vf * yST  +  Lf * xST</t>
  </si>
  <si>
    <t>//  Vapor-Liquid Equilibrium using Raoult's Law</t>
  </si>
  <si>
    <t xml:space="preserve">          yBZ  =  kBZ * xBZ</t>
  </si>
  <si>
    <t xml:space="preserve">          yST  =  kST * xST</t>
  </si>
  <si>
    <t xml:space="preserve">          kBZ  =  PsatBZ / P</t>
  </si>
  <si>
    <t xml:space="preserve">          kST  =  PsatST / P</t>
  </si>
  <si>
    <t>//   Antoine Equations for the Two Components, Table B.4, F&amp;R, 3rd Ed.</t>
  </si>
  <si>
    <t>//   Two mixture equations for the liquid and vapor phases</t>
  </si>
  <si>
    <t>//   Given Information</t>
  </si>
  <si>
    <t xml:space="preserve">          Vf   =  0.0</t>
  </si>
  <si>
    <t xml:space="preserve">          zST  =  1.0  -  zBZ</t>
  </si>
  <si>
    <t>Calculated Variable Constraints</t>
  </si>
  <si>
    <t>none</t>
  </si>
  <si>
    <t>Function Calls</t>
  </si>
  <si>
    <t>Vf</t>
  </si>
  <si>
    <t>=</t>
  </si>
  <si>
    <t>Lf</t>
  </si>
  <si>
    <t xml:space="preserve">           Vf  +  Lf  =  1.0</t>
  </si>
  <si>
    <t>zBZ</t>
  </si>
  <si>
    <t>yBZ</t>
  </si>
  <si>
    <t>xBZ</t>
  </si>
  <si>
    <t>zST</t>
  </si>
  <si>
    <t>yST</t>
  </si>
  <si>
    <t>xST</t>
  </si>
  <si>
    <t>kBZ</t>
  </si>
  <si>
    <t>kST</t>
  </si>
  <si>
    <t>PsatBZ</t>
  </si>
  <si>
    <t>P</t>
  </si>
  <si>
    <t>PsatST</t>
  </si>
  <si>
    <t>log10( PsatBZ )</t>
  </si>
  <si>
    <t>T</t>
  </si>
  <si>
    <t>log10( PsatST )</t>
  </si>
  <si>
    <t>Known Variables</t>
  </si>
  <si>
    <t>Calculated Variables</t>
  </si>
  <si>
    <t>sum:</t>
  </si>
  <si>
    <t>E-Z Solve</t>
  </si>
  <si>
    <t>EZ Setup</t>
  </si>
  <si>
    <t>initial</t>
  </si>
  <si>
    <t>Solution</t>
  </si>
  <si>
    <t>Model</t>
  </si>
  <si>
    <t>all &gt;=</t>
  </si>
  <si>
    <t>Knowns</t>
  </si>
  <si>
    <t xml:space="preserve"> °C</t>
  </si>
  <si>
    <t>$C$22</t>
  </si>
  <si>
    <t>$C$17,$C$6</t>
  </si>
  <si>
    <t>$C$16,$C$6</t>
  </si>
  <si>
    <t>//              Raoult's Law applied to Benzene-Styrene System</t>
  </si>
  <si>
    <t>//     Fixed Pressure at 760 mm Hg and Mole Fraction of Benzene at 0.3</t>
  </si>
  <si>
    <t>//     Fixed Pressure at 760 mm Hg and Mole Fraction of Benzene at 0.735</t>
  </si>
  <si>
    <t xml:space="preserve">//              Raoult's Law applied to Benzene-Styrene System  </t>
  </si>
  <si>
    <t xml:space="preserve"> mm Hg</t>
  </si>
  <si>
    <t>Click here</t>
  </si>
  <si>
    <t>//       Saturation Temperature of Pure Compounds at a Given Pressure</t>
  </si>
  <si>
    <t>T_BU</t>
  </si>
  <si>
    <t>T_HX</t>
  </si>
  <si>
    <t>//   Antoine Equations for the Two Components, F&amp;R, 3rd Ed., Table B.4</t>
  </si>
  <si>
    <t xml:space="preserve"> </t>
  </si>
  <si>
    <t>PsatBU</t>
  </si>
  <si>
    <t>PsatHX</t>
  </si>
  <si>
    <t>All Lower Bounds of Zero, except for</t>
  </si>
  <si>
    <t>T_BZ</t>
  </si>
  <si>
    <t>T_ST</t>
  </si>
  <si>
    <t xml:space="preserve">          PsatBZ  =  760          //  benzene saturation pressure -&gt; mm Hg </t>
  </si>
  <si>
    <t xml:space="preserve">          PsatST  =  760          //  styrene saturation pressure -&gt; mm Hg</t>
  </si>
  <si>
    <t>//  Given Information</t>
  </si>
  <si>
    <t xml:space="preserve">          A1  =  6.89272</t>
  </si>
  <si>
    <t xml:space="preserve">          B1  =  1203.531</t>
  </si>
  <si>
    <t xml:space="preserve">          C1  =  219.888</t>
  </si>
  <si>
    <t xml:space="preserve">          A2  =  7.06623</t>
  </si>
  <si>
    <t xml:space="preserve">          B2  =  1507.434</t>
  </si>
  <si>
    <t xml:space="preserve">          C2  =  214.985</t>
  </si>
  <si>
    <t>//  Vapor-Liquid Equilibrium (vle) Excel Function for Temperature</t>
  </si>
  <si>
    <t>Tbp</t>
  </si>
  <si>
    <t>A1</t>
  </si>
  <si>
    <t>B1</t>
  </si>
  <si>
    <t>C1</t>
  </si>
  <si>
    <t>A2</t>
  </si>
  <si>
    <t>B2</t>
  </si>
  <si>
    <t>C2</t>
  </si>
  <si>
    <t>Tdp</t>
  </si>
  <si>
    <t>vleT2( "T" , P , 0.0 , zBZ , zST , A1 , B1 , C1 , A2 , B2 , C2 )</t>
  </si>
  <si>
    <t>vleT2( "T" , P , 1.0 , zBZ , zST , A1 , B1 , C1 , A2 , B2 , C2 )</t>
  </si>
  <si>
    <t xml:space="preserve">    zST  &lt;-  1.0  -  zBZ</t>
  </si>
  <si>
    <t>Mathematical Algorithm</t>
  </si>
  <si>
    <t>Eq. Row 12:</t>
  </si>
  <si>
    <t>Eq. Row 13:</t>
  </si>
  <si>
    <t>$C$12</t>
  </si>
  <si>
    <t>$C$6,$C$7</t>
  </si>
  <si>
    <t>Input</t>
  </si>
  <si>
    <t>Input (cell $C$12) values along side, output cell(s) along top</t>
  </si>
  <si>
    <r>
      <t xml:space="preserve">to download and install the </t>
    </r>
    <r>
      <rPr>
        <b/>
        <sz val="11"/>
        <color indexed="12"/>
        <rFont val="Calibri"/>
        <family val="2"/>
      </rPr>
      <t>SolverTable</t>
    </r>
    <r>
      <rPr>
        <sz val="11"/>
        <color theme="1"/>
        <rFont val="Calibri"/>
        <family val="2"/>
      </rPr>
      <t xml:space="preserve"> addin, in order to recreate this worksheet.</t>
    </r>
  </si>
  <si>
    <t>$C$5,$C$7</t>
  </si>
  <si>
    <t>//                       System Temperature at 150°C</t>
  </si>
  <si>
    <t>//                       System Pressure at 760 mm Hg</t>
  </si>
  <si>
    <t>Pbp</t>
  </si>
  <si>
    <t>vleP2( "P" , T , 0.0 , zBZ , zST , A1 , B1 , C1 , A2 , B2 , C2 )</t>
  </si>
  <si>
    <t>Pdp</t>
  </si>
  <si>
    <t>vleP2( "P" , T , 1.0 , zBZ , zST , A1 , B1 , C1 , A2 , B2 , C2 )</t>
  </si>
  <si>
    <t xml:space="preserve">    Pbp &lt;- vleP2("P",  T, 0.0, zBZ, zST,  A1,B1,C1,  A2,B2,C2)    // P -&gt; mm Hg</t>
  </si>
  <si>
    <t xml:space="preserve">    Pdp &lt;- vleP2("P",  T, 1.0, zBZ, zST,  A1,B1,C1,  A2,B2,C2)    // P -&gt; mm Hg</t>
  </si>
  <si>
    <t>Oneway analysis for Solver model in T-alg worksheet</t>
  </si>
  <si>
    <t>Oneway analysis for Solver model in P-alg worksheet</t>
  </si>
  <si>
    <t>//              Pressure in mm Hg and Temperature in °C.</t>
  </si>
  <si>
    <t xml:space="preserve">   log10(PsatBZ)  =  6.89272 - 1203.531/(T + 219.888)       // 14.5 to  80.9°C</t>
  </si>
  <si>
    <t xml:space="preserve">   log10(PsatST)  =  7.06623 - 1507.434/(T + 214.985)       // 29.9 to 144.8°C</t>
  </si>
  <si>
    <r>
      <t xml:space="preserve">          </t>
    </r>
    <r>
      <rPr>
        <b/>
        <sz val="10"/>
        <color indexed="12"/>
        <rFont val="Consolas"/>
        <family val="3"/>
      </rPr>
      <t>P    =  760</t>
    </r>
    <r>
      <rPr>
        <sz val="10"/>
        <color indexed="8"/>
        <rFont val="Consolas"/>
        <family val="3"/>
      </rPr>
      <t xml:space="preserve">               //  1 atm -&gt; mm Hg</t>
    </r>
  </si>
  <si>
    <r>
      <t xml:space="preserve">          </t>
    </r>
    <r>
      <rPr>
        <b/>
        <sz val="10"/>
        <color indexed="12"/>
        <rFont val="Consolas"/>
        <family val="3"/>
      </rPr>
      <t>T    =  150</t>
    </r>
    <r>
      <rPr>
        <sz val="10"/>
        <color indexed="8"/>
        <rFont val="Consolas"/>
        <family val="3"/>
      </rPr>
      <t xml:space="preserve">               //  units -&gt; °C</t>
    </r>
  </si>
  <si>
    <t xml:space="preserve">   log10(PsatBZ)  =  6.89272 - 1203.531/(T_BZ + 219.888)     // 14.5 to  80.9°C</t>
  </si>
  <si>
    <t xml:space="preserve">   log10(PsatST)  =  7.06623 - 1507.434/(T_ST + 214.985)     // 29.9 to 144.8°C</t>
  </si>
  <si>
    <t xml:space="preserve">    Tbp &lt;- vleT2("T",  P, 0.0, zBZ, zST,  A1,B1,C1,  A2,B2,C2)   // units -&gt; °C</t>
  </si>
  <si>
    <t xml:space="preserve">    Tdp &lt;- vleT2("T",  P, 1.0, zBZ, zST,  A1,B1,C1,  A2,B2,C2)   // units -&gt; °C</t>
  </si>
  <si>
    <r>
      <t xml:space="preserve">          </t>
    </r>
    <r>
      <rPr>
        <b/>
        <sz val="10"/>
        <color indexed="12"/>
        <rFont val="Consolas"/>
        <family val="3"/>
      </rPr>
      <t>P    =  760</t>
    </r>
    <r>
      <rPr>
        <sz val="10"/>
        <color indexed="8"/>
        <rFont val="Consolas"/>
        <family val="3"/>
      </rPr>
      <t xml:space="preserve">               //  system pressure -&gt; mm Hg</t>
    </r>
  </si>
  <si>
    <r>
      <t xml:space="preserve">          </t>
    </r>
    <r>
      <rPr>
        <b/>
        <sz val="10"/>
        <color indexed="12"/>
        <rFont val="Consolas"/>
        <family val="3"/>
      </rPr>
      <t>zBZ  =  0.30</t>
    </r>
  </si>
  <si>
    <r>
      <t>//  Antoine Constants for Benzene</t>
    </r>
    <r>
      <rPr>
        <b/>
        <sz val="10"/>
        <rFont val="Consolas"/>
        <family val="3"/>
      </rPr>
      <t>, the first component,  range 14.5 to  80.9°C</t>
    </r>
  </si>
  <si>
    <r>
      <t>//  Antoine Constants for Styrene</t>
    </r>
    <r>
      <rPr>
        <b/>
        <sz val="10"/>
        <rFont val="Consolas"/>
        <family val="3"/>
      </rPr>
      <t>, the second component, range 29.9 to 144.8°C</t>
    </r>
  </si>
  <si>
    <r>
      <t xml:space="preserve">          </t>
    </r>
    <r>
      <rPr>
        <b/>
        <sz val="10"/>
        <color indexed="12"/>
        <rFont val="Consolas"/>
        <family val="3"/>
      </rPr>
      <t>T    =  150</t>
    </r>
    <r>
      <rPr>
        <sz val="10"/>
        <color indexed="8"/>
        <rFont val="Consolas"/>
        <family val="3"/>
      </rPr>
      <t xml:space="preserve">               //  system temperature -&gt; °C</t>
    </r>
  </si>
  <si>
    <t>//         Click here to learn how to use the various "vle" functions.</t>
  </si>
  <si>
    <t>Data for chart</t>
  </si>
  <si>
    <r>
      <t xml:space="preserve">          zBZ  =  </t>
    </r>
    <r>
      <rPr>
        <sz val="10"/>
        <color indexed="12"/>
        <rFont val="Consolas"/>
        <family val="3"/>
      </rPr>
      <t>0.30</t>
    </r>
  </si>
  <si>
    <r>
      <t xml:space="preserve">          zBZ  =  </t>
    </r>
    <r>
      <rPr>
        <sz val="10"/>
        <color indexed="12"/>
        <rFont val="Consolas"/>
        <family val="3"/>
      </rPr>
      <t>0.735</t>
    </r>
  </si>
  <si>
    <r>
      <t xml:space="preserve">          zBZ  =  </t>
    </r>
    <r>
      <rPr>
        <sz val="10"/>
        <color indexed="12"/>
        <rFont val="Consolas"/>
        <family val="3"/>
      </rPr>
      <t>0.01</t>
    </r>
  </si>
  <si>
    <r>
      <t>For convience, you may want to print this "</t>
    </r>
    <r>
      <rPr>
        <b/>
        <sz val="11"/>
        <color indexed="8"/>
        <rFont val="Calibri"/>
        <family val="2"/>
      </rPr>
      <t>read</t>
    </r>
    <r>
      <rPr>
        <sz val="11"/>
        <color theme="1"/>
        <rFont val="Calibri"/>
        <family val="2"/>
      </rPr>
      <t>" worksheet as a PDF file,</t>
    </r>
  </si>
  <si>
    <r>
      <t xml:space="preserve">and then open that file in Adobe Acrobat Reader.  Select the </t>
    </r>
    <r>
      <rPr>
        <b/>
        <sz val="11"/>
        <color indexed="30"/>
        <rFont val="Calibri"/>
        <family val="2"/>
      </rPr>
      <t>File/Print</t>
    </r>
  </si>
  <si>
    <r>
      <t>command, choose "</t>
    </r>
    <r>
      <rPr>
        <b/>
        <sz val="11"/>
        <color indexed="8"/>
        <rFont val="Calibri"/>
        <family val="2"/>
      </rPr>
      <t>Adobe PDF</t>
    </r>
    <r>
      <rPr>
        <sz val="11"/>
        <color theme="1"/>
        <rFont val="Calibri"/>
        <family val="2"/>
      </rPr>
      <t xml:space="preserve">" as the printer, click the </t>
    </r>
    <r>
      <rPr>
        <b/>
        <sz val="11"/>
        <color indexed="30"/>
        <rFont val="Calibri"/>
        <family val="2"/>
      </rPr>
      <t>Print</t>
    </r>
    <r>
      <rPr>
        <sz val="11"/>
        <color theme="1"/>
        <rFont val="Calibri"/>
        <family val="2"/>
      </rPr>
      <t xml:space="preserve"> button,</t>
    </r>
  </si>
  <si>
    <t>supply a filename, and save it to your computer desktop.  Double click</t>
  </si>
  <si>
    <t>to open this PDF file from the desktop, and then toggle between the</t>
  </si>
  <si>
    <t>opened PDF file and this Excel file to complete the numerical solution.</t>
  </si>
  <si>
    <r>
      <t xml:space="preserve">Procedure:   [ </t>
    </r>
    <r>
      <rPr>
        <b/>
        <sz val="10"/>
        <rFont val="Consolas"/>
        <family val="3"/>
      </rPr>
      <t>Tbp, Tdp</t>
    </r>
    <r>
      <rPr>
        <b/>
        <sz val="10"/>
        <color indexed="12"/>
        <rFont val="Consolas"/>
        <family val="3"/>
      </rPr>
      <t xml:space="preserve"> ] = vleT[ P, zBZ ]</t>
    </r>
  </si>
  <si>
    <r>
      <t xml:space="preserve">Procedure:   [ </t>
    </r>
    <r>
      <rPr>
        <b/>
        <sz val="10"/>
        <rFont val="Consolas"/>
        <family val="3"/>
      </rPr>
      <t>Pbp, Pdp</t>
    </r>
    <r>
      <rPr>
        <b/>
        <sz val="10"/>
        <color indexed="12"/>
        <rFont val="Consolas"/>
        <family val="3"/>
      </rPr>
      <t xml:space="preserve"> ] = vleP[ T, zBZ ]</t>
    </r>
  </si>
  <si>
    <t>//     Fixed Temperature at 150 °C and Mole Fraction of Benzene at 0.01</t>
  </si>
  <si>
    <t>//               Raoult's Law applied to Benzene-Styrene System</t>
  </si>
  <si>
    <r>
      <t>//   Click the "</t>
    </r>
    <r>
      <rPr>
        <b/>
        <sz val="10"/>
        <color indexed="10"/>
        <rFont val="Consolas"/>
        <family val="3"/>
      </rPr>
      <t>EZ Setup</t>
    </r>
    <r>
      <rPr>
        <b/>
        <sz val="10"/>
        <color indexed="12"/>
        <rFont val="Consolas"/>
        <family val="3"/>
      </rPr>
      <t xml:space="preserve">" button to regenerate the </t>
    </r>
    <r>
      <rPr>
        <b/>
        <sz val="10"/>
        <rFont val="Consolas"/>
        <family val="3"/>
      </rPr>
      <t>Excel Solver</t>
    </r>
    <r>
      <rPr>
        <b/>
        <sz val="10"/>
        <color indexed="12"/>
        <rFont val="Consolas"/>
        <family val="3"/>
      </rPr>
      <t xml:space="preserve"> formulation.</t>
    </r>
  </si>
  <si>
    <r>
      <t xml:space="preserve">//   Select </t>
    </r>
    <r>
      <rPr>
        <b/>
        <sz val="10"/>
        <rFont val="Consolas"/>
        <family val="3"/>
      </rPr>
      <t>Data/Solver/Solve</t>
    </r>
    <r>
      <rPr>
        <b/>
        <sz val="10"/>
        <color indexed="12"/>
        <rFont val="Consolas"/>
        <family val="3"/>
      </rPr>
      <t xml:space="preserve"> with estimates of </t>
    </r>
    <r>
      <rPr>
        <b/>
        <sz val="10"/>
        <rFont val="Consolas"/>
        <family val="3"/>
      </rPr>
      <t>1</t>
    </r>
    <r>
      <rPr>
        <b/>
        <sz val="10"/>
        <color indexed="12"/>
        <rFont val="Consolas"/>
        <family val="3"/>
      </rPr>
      <t xml:space="preserve"> to get the boiling points.</t>
    </r>
  </si>
  <si>
    <t>Eq. Row 10:</t>
  </si>
  <si>
    <t>Eq. Row 11:</t>
  </si>
  <si>
    <t>Eq. Row 24:</t>
  </si>
  <si>
    <t>Eq. Row 25:</t>
  </si>
  <si>
    <r>
      <t xml:space="preserve">//   Select </t>
    </r>
    <r>
      <rPr>
        <b/>
        <sz val="10"/>
        <rFont val="Consolas"/>
        <family val="3"/>
      </rPr>
      <t>Data/Solver/Solve</t>
    </r>
    <r>
      <rPr>
        <b/>
        <sz val="10"/>
        <color indexed="12"/>
        <rFont val="Consolas"/>
        <family val="3"/>
      </rPr>
      <t xml:space="preserve"> with estimates of </t>
    </r>
    <r>
      <rPr>
        <b/>
        <sz val="10"/>
        <rFont val="Consolas"/>
        <family val="3"/>
      </rPr>
      <t>1</t>
    </r>
    <r>
      <rPr>
        <b/>
        <sz val="10"/>
        <color indexed="12"/>
        <rFont val="Consolas"/>
        <family val="3"/>
      </rPr>
      <t xml:space="preserve"> to get </t>
    </r>
    <r>
      <rPr>
        <b/>
        <sz val="10"/>
        <rFont val="Consolas"/>
        <family val="3"/>
      </rPr>
      <t>T = 112.287384°C</t>
    </r>
    <r>
      <rPr>
        <b/>
        <sz val="10"/>
        <color indexed="12"/>
        <rFont val="Consolas"/>
        <family val="3"/>
      </rPr>
      <t>.</t>
    </r>
  </si>
  <si>
    <r>
      <t xml:space="preserve">Data in Columns </t>
    </r>
    <r>
      <rPr>
        <b/>
        <sz val="11"/>
        <color indexed="8"/>
        <rFont val="Calibri"/>
        <family val="2"/>
      </rPr>
      <t>B</t>
    </r>
    <r>
      <rPr>
        <sz val="11"/>
        <color theme="1"/>
        <rFont val="Calibri"/>
        <family val="2"/>
      </rPr>
      <t xml:space="preserve"> and </t>
    </r>
    <r>
      <rPr>
        <b/>
        <sz val="11"/>
        <color indexed="8"/>
        <rFont val="Calibri"/>
        <family val="2"/>
      </rPr>
      <t>C</t>
    </r>
    <r>
      <rPr>
        <sz val="11"/>
        <color theme="1"/>
        <rFont val="Calibri"/>
        <family val="2"/>
      </rPr>
      <t xml:space="preserve"> were copied from Worksheet "</t>
    </r>
    <r>
      <rPr>
        <b/>
        <sz val="11"/>
        <color indexed="8"/>
        <rFont val="Calibri"/>
        <family val="2"/>
      </rPr>
      <t>STS_1</t>
    </r>
    <r>
      <rPr>
        <sz val="11"/>
        <color theme="1"/>
        <rFont val="Calibri"/>
        <family val="2"/>
      </rPr>
      <t xml:space="preserve">", which was generated using the </t>
    </r>
    <r>
      <rPr>
        <b/>
        <sz val="11"/>
        <color indexed="8"/>
        <rFont val="Calibri"/>
        <family val="2"/>
      </rPr>
      <t>SolverTable</t>
    </r>
    <r>
      <rPr>
        <sz val="11"/>
        <color theme="1"/>
        <rFont val="Calibri"/>
        <family val="2"/>
      </rPr>
      <t xml:space="preserve"> Add-In.</t>
    </r>
  </si>
  <si>
    <r>
      <t xml:space="preserve">Data in Columns </t>
    </r>
    <r>
      <rPr>
        <b/>
        <sz val="11"/>
        <color indexed="8"/>
        <rFont val="Calibri"/>
        <family val="2"/>
      </rPr>
      <t>B</t>
    </r>
    <r>
      <rPr>
        <sz val="11"/>
        <color theme="1"/>
        <rFont val="Calibri"/>
        <family val="2"/>
      </rPr>
      <t xml:space="preserve"> and </t>
    </r>
    <r>
      <rPr>
        <b/>
        <sz val="11"/>
        <color indexed="8"/>
        <rFont val="Calibri"/>
        <family val="2"/>
      </rPr>
      <t>C</t>
    </r>
    <r>
      <rPr>
        <sz val="11"/>
        <color theme="1"/>
        <rFont val="Calibri"/>
        <family val="2"/>
      </rPr>
      <t xml:space="preserve"> were copied from Worksheet "</t>
    </r>
    <r>
      <rPr>
        <b/>
        <sz val="11"/>
        <color indexed="8"/>
        <rFont val="Calibri"/>
        <family val="2"/>
      </rPr>
      <t>STS_2</t>
    </r>
    <r>
      <rPr>
        <sz val="11"/>
        <color theme="1"/>
        <rFont val="Calibri"/>
        <family val="2"/>
      </rPr>
      <t xml:space="preserve">", which was generated using the </t>
    </r>
    <r>
      <rPr>
        <b/>
        <sz val="11"/>
        <color indexed="8"/>
        <rFont val="Calibri"/>
        <family val="2"/>
      </rPr>
      <t>SolverTable</t>
    </r>
    <r>
      <rPr>
        <sz val="11"/>
        <color theme="1"/>
        <rFont val="Calibri"/>
        <family val="2"/>
      </rPr>
      <t xml:space="preserve"> Add-In.</t>
    </r>
  </si>
  <si>
    <t xml:space="preserve">          xSum  =  xBZ  +  xST</t>
  </si>
  <si>
    <t xml:space="preserve">          ySum  =  yBZ  +  yST</t>
  </si>
  <si>
    <t xml:space="preserve">          xSum  -  ySum  =  0</t>
  </si>
  <si>
    <t>xSum</t>
  </si>
  <si>
    <t>ySum</t>
  </si>
  <si>
    <t>SOLVER constraints:  all &gt;=</t>
  </si>
  <si>
    <t>Problem 6.46 in Felder and Rousseau, Second Edition</t>
  </si>
  <si>
    <r>
      <t xml:space="preserve">//   Select </t>
    </r>
    <r>
      <rPr>
        <b/>
        <sz val="10"/>
        <rFont val="Consolas"/>
        <family val="3"/>
      </rPr>
      <t>Data/Solver/Solve</t>
    </r>
    <r>
      <rPr>
        <b/>
        <sz val="10"/>
        <color indexed="12"/>
        <rFont val="Consolas"/>
        <family val="3"/>
      </rPr>
      <t xml:space="preserve"> with estimates of </t>
    </r>
    <r>
      <rPr>
        <b/>
        <sz val="10"/>
        <rFont val="Consolas"/>
        <family val="3"/>
      </rPr>
      <t>1</t>
    </r>
    <r>
      <rPr>
        <b/>
        <sz val="10"/>
        <color indexed="12"/>
        <rFont val="Consolas"/>
        <family val="3"/>
      </rPr>
      <t xml:space="preserve"> to get </t>
    </r>
    <r>
      <rPr>
        <b/>
        <sz val="10"/>
        <rFont val="Consolas"/>
        <family val="3"/>
      </rPr>
      <t>T = 88.8734337°C</t>
    </r>
    <r>
      <rPr>
        <b/>
        <sz val="10"/>
        <color indexed="12"/>
        <rFont val="Consolas"/>
        <family val="3"/>
      </rPr>
      <t>.</t>
    </r>
  </si>
  <si>
    <r>
      <t xml:space="preserve">//   Select </t>
    </r>
    <r>
      <rPr>
        <b/>
        <sz val="10"/>
        <rFont val="Consolas"/>
        <family val="3"/>
      </rPr>
      <t>Data/Solver/Solve</t>
    </r>
    <r>
      <rPr>
        <b/>
        <sz val="10"/>
        <color indexed="12"/>
        <rFont val="Consolas"/>
        <family val="3"/>
      </rPr>
      <t xml:space="preserve"> with estimates of </t>
    </r>
    <r>
      <rPr>
        <b/>
        <sz val="10"/>
        <rFont val="Consolas"/>
        <family val="3"/>
      </rPr>
      <t>1</t>
    </r>
    <r>
      <rPr>
        <b/>
        <sz val="10"/>
        <color indexed="12"/>
        <rFont val="Consolas"/>
        <family val="3"/>
      </rPr>
      <t xml:space="preserve"> to get </t>
    </r>
    <r>
      <rPr>
        <b/>
        <sz val="10"/>
        <rFont val="Consolas"/>
        <family val="3"/>
      </rPr>
      <t>P = 863.185437 mm Hg</t>
    </r>
    <r>
      <rPr>
        <b/>
        <sz val="10"/>
        <color indexed="12"/>
        <rFont val="Consolas"/>
        <family val="3"/>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</si>
</sst>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1">
    <font>
      <sz val="11"/>
      <color theme="1"/>
      <name val="Calibri"/>
      <family val="2"/>
    </font>
    <font>
      <sz val="11"/>
      <color indexed="8"/>
      <name val="Calibri"/>
      <family val="2"/>
    </font>
    <font>
      <b/>
      <sz val="9"/>
      <name val="Tahoma"/>
      <family val="2"/>
    </font>
    <font>
      <sz val="9"/>
      <name val="Tahoma"/>
      <family val="2"/>
    </font>
    <font>
      <b/>
      <sz val="9"/>
      <color indexed="16"/>
      <name val="Tahoma"/>
      <family val="2"/>
    </font>
    <font>
      <b/>
      <sz val="9"/>
      <color indexed="48"/>
      <name val="Tahoma"/>
      <family val="2"/>
    </font>
    <font>
      <b/>
      <sz val="9"/>
      <color indexed="10"/>
      <name val="Tahoma"/>
      <family val="2"/>
    </font>
    <font>
      <b/>
      <sz val="11"/>
      <color indexed="8"/>
      <name val="Calibri"/>
      <family val="2"/>
    </font>
    <font>
      <b/>
      <sz val="11"/>
      <color indexed="12"/>
      <name val="Calibri"/>
      <family val="2"/>
    </font>
    <font>
      <sz val="11"/>
      <color indexed="10"/>
      <name val="Calibri"/>
      <family val="2"/>
    </font>
    <font>
      <sz val="10"/>
      <color indexed="8"/>
      <name val="Calibri"/>
      <family val="2"/>
    </font>
    <font>
      <sz val="10"/>
      <color indexed="8"/>
      <name val="Consolas"/>
      <family val="3"/>
    </font>
    <font>
      <b/>
      <sz val="10"/>
      <color indexed="12"/>
      <name val="Consolas"/>
      <family val="3"/>
    </font>
    <font>
      <sz val="10"/>
      <name val="Consolas"/>
      <family val="3"/>
    </font>
    <font>
      <b/>
      <sz val="10"/>
      <name val="Consolas"/>
      <family val="3"/>
    </font>
    <font>
      <sz val="10"/>
      <color indexed="12"/>
      <name val="Consolas"/>
      <family val="3"/>
    </font>
    <font>
      <b/>
      <sz val="11"/>
      <color indexed="30"/>
      <name val="Calibri"/>
      <family val="2"/>
    </font>
    <font>
      <b/>
      <sz val="10"/>
      <color indexed="10"/>
      <name val="Consolas"/>
      <family val="3"/>
    </font>
    <font>
      <sz val="9"/>
      <color indexed="63"/>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name val="Calibri"/>
      <family val="2"/>
    </font>
    <font>
      <b/>
      <sz val="11"/>
      <color indexed="10"/>
      <name val="Calibri"/>
      <family val="2"/>
    </font>
    <font>
      <sz val="11"/>
      <color indexed="12"/>
      <name val="Calibri"/>
      <family val="2"/>
    </font>
    <font>
      <sz val="11"/>
      <name val="Calibri"/>
      <family val="2"/>
    </font>
    <font>
      <b/>
      <u val="single"/>
      <sz val="11"/>
      <color indexed="30"/>
      <name val="Calibri"/>
      <family val="2"/>
    </font>
    <font>
      <b/>
      <sz val="10"/>
      <color indexed="8"/>
      <name val="Consolas"/>
      <family val="3"/>
    </font>
    <font>
      <u val="single"/>
      <sz val="10"/>
      <color indexed="30"/>
      <name val="Consolas"/>
      <family val="3"/>
    </font>
    <font>
      <sz val="11"/>
      <color indexed="8"/>
      <name val="Consolas"/>
      <family val="3"/>
    </font>
    <font>
      <sz val="11"/>
      <color indexed="12"/>
      <name val="Consolas"/>
      <family val="3"/>
    </font>
    <font>
      <b/>
      <sz val="10"/>
      <color indexed="10"/>
      <name val="Calibri"/>
      <family val="2"/>
    </font>
    <font>
      <b/>
      <sz val="8"/>
      <color indexed="8"/>
      <name val="Calibri"/>
      <family val="2"/>
    </font>
    <font>
      <b/>
      <sz val="14"/>
      <color indexed="8"/>
      <name val="Calibri"/>
      <family val="2"/>
    </font>
    <font>
      <sz val="14"/>
      <color indexed="8"/>
      <name val="Calibri"/>
      <family val="2"/>
    </font>
    <font>
      <b/>
      <u val="single"/>
      <sz val="11"/>
      <color indexed="8"/>
      <name val="Calibri"/>
      <family val="2"/>
    </font>
    <font>
      <sz val="8"/>
      <color indexed="8"/>
      <name val="Calibri"/>
      <family val="2"/>
    </font>
    <font>
      <sz val="10"/>
      <color indexed="63"/>
      <name val="Calibri"/>
      <family val="2"/>
    </font>
    <font>
      <sz val="10"/>
      <color indexed="63"/>
      <name val="+mn-ea"/>
      <family val="0"/>
    </font>
    <font>
      <b/>
      <sz val="16"/>
      <color indexed="63"/>
      <name val="Calibri"/>
      <family val="2"/>
    </font>
    <font>
      <b/>
      <sz val="10"/>
      <color indexed="8"/>
      <name val="Calibri"/>
      <family val="2"/>
    </font>
    <font>
      <b/>
      <sz val="14"/>
      <color indexed="63"/>
      <name val="Calibri"/>
      <family val="2"/>
    </font>
    <font>
      <b/>
      <sz val="14"/>
      <color indexed="63"/>
      <name val="+mn-e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FF"/>
      <name val="Calibri"/>
      <family val="2"/>
    </font>
    <font>
      <b/>
      <sz val="11"/>
      <color rgb="FFFF0000"/>
      <name val="Calibri"/>
      <family val="2"/>
    </font>
    <font>
      <b/>
      <sz val="11"/>
      <color rgb="FF000000"/>
      <name val="Calibri"/>
      <family val="2"/>
    </font>
    <font>
      <sz val="11"/>
      <color rgb="FF000000"/>
      <name val="Calibri"/>
      <family val="2"/>
    </font>
    <font>
      <sz val="10"/>
      <color rgb="FF000000"/>
      <name val="Calibri"/>
      <family val="2"/>
    </font>
    <font>
      <sz val="11"/>
      <color rgb="FF0000FF"/>
      <name val="Calibri"/>
      <family val="2"/>
    </font>
    <font>
      <sz val="11"/>
      <color rgb="FFC00000"/>
      <name val="Calibri"/>
      <family val="2"/>
    </font>
    <font>
      <b/>
      <u val="single"/>
      <sz val="11"/>
      <color theme="10"/>
      <name val="Calibri"/>
      <family val="2"/>
    </font>
    <font>
      <b/>
      <sz val="10"/>
      <color theme="1"/>
      <name val="Consolas"/>
      <family val="3"/>
    </font>
    <font>
      <sz val="10"/>
      <color theme="1"/>
      <name val="Consolas"/>
      <family val="3"/>
    </font>
    <font>
      <b/>
      <sz val="10"/>
      <color rgb="FFFF0000"/>
      <name val="Consolas"/>
      <family val="3"/>
    </font>
    <font>
      <u val="single"/>
      <sz val="10"/>
      <color theme="10"/>
      <name val="Consolas"/>
      <family val="3"/>
    </font>
    <font>
      <sz val="11"/>
      <color rgb="FFFFFFFF"/>
      <name val="Calibri"/>
      <family val="2"/>
    </font>
    <font>
      <b/>
      <sz val="10"/>
      <color rgb="FF0000FF"/>
      <name val="Consolas"/>
      <family val="3"/>
    </font>
    <font>
      <sz val="11"/>
      <color rgb="FF000000"/>
      <name val="Consolas"/>
      <family val="3"/>
    </font>
    <font>
      <sz val="11"/>
      <color rgb="FF0000FF"/>
      <name val="Consolas"/>
      <family val="3"/>
    </font>
    <font>
      <b/>
      <sz val="10"/>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000000"/>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6">
    <xf numFmtId="0" fontId="0" fillId="0" borderId="0" xfId="0" applyFont="1" applyAlignment="1">
      <alignment/>
    </xf>
    <xf numFmtId="0" fontId="71" fillId="0" borderId="0" xfId="0" applyFont="1" applyAlignment="1">
      <alignment horizontal="center"/>
    </xf>
    <xf numFmtId="0" fontId="35" fillId="0" borderId="0" xfId="0" applyFont="1" applyAlignment="1">
      <alignment horizontal="center"/>
    </xf>
    <xf numFmtId="0" fontId="0" fillId="0" borderId="0" xfId="0" applyFont="1" applyAlignment="1">
      <alignment/>
    </xf>
    <xf numFmtId="0" fontId="73" fillId="0" borderId="0" xfId="0" applyFont="1" applyFill="1" applyAlignment="1">
      <alignment horizontal="center"/>
    </xf>
    <xf numFmtId="0" fontId="74" fillId="0" borderId="0" xfId="0" applyFont="1" applyAlignment="1">
      <alignment horizontal="center"/>
    </xf>
    <xf numFmtId="0" fontId="75" fillId="0" borderId="0" xfId="0" applyFont="1" applyAlignment="1">
      <alignment horizontal="center"/>
    </xf>
    <xf numFmtId="0" fontId="0" fillId="0" borderId="10" xfId="0" applyBorder="1" applyAlignment="1">
      <alignment/>
    </xf>
    <xf numFmtId="0" fontId="75" fillId="0" borderId="10" xfId="0" applyFont="1" applyBorder="1" applyAlignment="1">
      <alignment horizontal="center"/>
    </xf>
    <xf numFmtId="0" fontId="76" fillId="0" borderId="0" xfId="0" applyFont="1" applyAlignment="1">
      <alignment horizontal="right"/>
    </xf>
    <xf numFmtId="0" fontId="77" fillId="0" borderId="0" xfId="0" applyFont="1" applyAlignment="1">
      <alignment horizontal="left"/>
    </xf>
    <xf numFmtId="0" fontId="78" fillId="0" borderId="0" xfId="0" applyFont="1" applyAlignment="1">
      <alignment horizontal="right"/>
    </xf>
    <xf numFmtId="0" fontId="78" fillId="0" borderId="0" xfId="0" applyNumberFormat="1" applyFont="1" applyAlignment="1">
      <alignment horizontal="right"/>
    </xf>
    <xf numFmtId="0" fontId="76" fillId="0" borderId="0" xfId="0" applyFont="1" applyAlignment="1">
      <alignment horizontal="left"/>
    </xf>
    <xf numFmtId="0" fontId="75" fillId="0" borderId="0" xfId="0" applyFont="1" applyAlignment="1">
      <alignment horizontal="right"/>
    </xf>
    <xf numFmtId="0" fontId="72" fillId="0" borderId="0" xfId="0" applyFont="1" applyAlignment="1">
      <alignment horizontal="center"/>
    </xf>
    <xf numFmtId="0" fontId="0" fillId="0" borderId="0" xfId="0" applyAlignment="1">
      <alignment horizontal="right"/>
    </xf>
    <xf numFmtId="0" fontId="73" fillId="0" borderId="0" xfId="0" applyFont="1" applyAlignment="1">
      <alignment horizontal="center"/>
    </xf>
    <xf numFmtId="0" fontId="0" fillId="0" borderId="0" xfId="0" applyAlignment="1">
      <alignment horizontal="center"/>
    </xf>
    <xf numFmtId="0" fontId="73" fillId="0" borderId="11" xfId="0" applyNumberFormat="1" applyFont="1" applyBorder="1" applyAlignment="1">
      <alignment horizontal="center"/>
    </xf>
    <xf numFmtId="49" fontId="0" fillId="0" borderId="0" xfId="0" applyNumberFormat="1" applyAlignment="1">
      <alignment/>
    </xf>
    <xf numFmtId="0" fontId="71" fillId="0" borderId="0" xfId="0" applyFont="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NumberFormat="1" applyBorder="1" applyAlignment="1">
      <alignment/>
    </xf>
    <xf numFmtId="0" fontId="76" fillId="0" borderId="0" xfId="0" applyFont="1" applyAlignment="1">
      <alignment horizontal="center"/>
    </xf>
    <xf numFmtId="0" fontId="78" fillId="0" borderId="0" xfId="0" applyFont="1" applyAlignment="1">
      <alignment horizontal="center"/>
    </xf>
    <xf numFmtId="0" fontId="38" fillId="0" borderId="0" xfId="0" applyNumberFormat="1" applyFont="1" applyAlignment="1">
      <alignment horizontal="right"/>
    </xf>
    <xf numFmtId="0" fontId="79" fillId="0" borderId="0" xfId="0" applyFont="1" applyAlignment="1">
      <alignment horizontal="right"/>
    </xf>
    <xf numFmtId="0" fontId="79" fillId="0" borderId="0" xfId="0" applyFont="1" applyAlignment="1">
      <alignment/>
    </xf>
    <xf numFmtId="0" fontId="76" fillId="0" borderId="0" xfId="0" applyFont="1" applyAlignment="1">
      <alignment/>
    </xf>
    <xf numFmtId="0" fontId="80" fillId="0" borderId="0" xfId="52" applyFont="1" applyAlignment="1">
      <alignment/>
    </xf>
    <xf numFmtId="0" fontId="81" fillId="33" borderId="18" xfId="0" applyFont="1" applyFill="1" applyBorder="1" applyAlignment="1">
      <alignment/>
    </xf>
    <xf numFmtId="0" fontId="82" fillId="0" borderId="19" xfId="0" applyFont="1" applyBorder="1" applyAlignment="1">
      <alignment/>
    </xf>
    <xf numFmtId="0" fontId="82" fillId="0" borderId="20" xfId="0" applyFont="1" applyBorder="1" applyAlignment="1">
      <alignment/>
    </xf>
    <xf numFmtId="0" fontId="82" fillId="0" borderId="0" xfId="0" applyFont="1" applyBorder="1" applyAlignment="1">
      <alignment/>
    </xf>
    <xf numFmtId="0" fontId="82" fillId="0" borderId="0" xfId="0" applyFont="1" applyAlignment="1">
      <alignment/>
    </xf>
    <xf numFmtId="0" fontId="83" fillId="0" borderId="19" xfId="0" applyFont="1" applyBorder="1" applyAlignment="1">
      <alignment/>
    </xf>
    <xf numFmtId="0" fontId="13" fillId="0" borderId="19" xfId="0" applyFont="1" applyBorder="1" applyAlignment="1">
      <alignment/>
    </xf>
    <xf numFmtId="0" fontId="83" fillId="0" borderId="0" xfId="0" applyFont="1" applyBorder="1" applyAlignment="1">
      <alignment/>
    </xf>
    <xf numFmtId="0" fontId="84" fillId="0" borderId="19" xfId="52" applyFont="1" applyBorder="1" applyAlignment="1">
      <alignment/>
    </xf>
    <xf numFmtId="0" fontId="0" fillId="0" borderId="0" xfId="0" applyAlignment="1">
      <alignment horizontal="center" textRotation="90"/>
    </xf>
    <xf numFmtId="2" fontId="0" fillId="0" borderId="0" xfId="0" applyNumberFormat="1" applyAlignment="1">
      <alignment horizontal="center"/>
    </xf>
    <xf numFmtId="0" fontId="0" fillId="0" borderId="0" xfId="0" applyNumberFormat="1" applyAlignment="1">
      <alignment/>
    </xf>
    <xf numFmtId="0" fontId="0" fillId="13" borderId="0" xfId="0" applyFill="1" applyAlignment="1">
      <alignment horizontal="right" textRotation="90"/>
    </xf>
    <xf numFmtId="0" fontId="85" fillId="0" borderId="0" xfId="0" applyFont="1" applyAlignment="1">
      <alignment/>
    </xf>
    <xf numFmtId="0" fontId="86" fillId="0" borderId="19" xfId="0" applyFont="1" applyBorder="1" applyAlignment="1">
      <alignment/>
    </xf>
    <xf numFmtId="0" fontId="86" fillId="34" borderId="19" xfId="0" applyFont="1" applyFill="1" applyBorder="1" applyAlignment="1">
      <alignment/>
    </xf>
    <xf numFmtId="0" fontId="81" fillId="33" borderId="19" xfId="0" applyFont="1" applyFill="1" applyBorder="1" applyAlignment="1">
      <alignment/>
    </xf>
    <xf numFmtId="0" fontId="0" fillId="0" borderId="0" xfId="0" applyNumberFormat="1" applyAlignment="1">
      <alignment/>
    </xf>
    <xf numFmtId="0" fontId="87" fillId="0" borderId="0" xfId="0" applyFont="1" applyAlignment="1">
      <alignment horizontal="right"/>
    </xf>
    <xf numFmtId="0" fontId="88" fillId="0" borderId="0" xfId="0" applyFont="1" applyAlignment="1">
      <alignment horizontal="right"/>
    </xf>
    <xf numFmtId="0" fontId="89"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Vapor-Liquid Equilibrium for Benzene-Styrene at 1 atm</a:t>
            </a:r>
          </a:p>
        </c:rich>
      </c:tx>
      <c:layout>
        <c:manualLayout>
          <c:xMode val="factor"/>
          <c:yMode val="factor"/>
          <c:x val="-0.001"/>
          <c:y val="-0.0125"/>
        </c:manualLayout>
      </c:layout>
      <c:spPr>
        <a:noFill/>
        <a:ln>
          <a:noFill/>
        </a:ln>
      </c:spPr>
    </c:title>
    <c:plotArea>
      <c:layout>
        <c:manualLayout>
          <c:xMode val="edge"/>
          <c:yMode val="edge"/>
          <c:x val="0.04875"/>
          <c:y val="0.09575"/>
          <c:w val="0.93775"/>
          <c:h val="0.841"/>
        </c:manualLayout>
      </c:layout>
      <c:scatterChart>
        <c:scatterStyle val="smoothMarker"/>
        <c:varyColors val="0"/>
        <c:ser>
          <c:idx val="0"/>
          <c:order val="0"/>
          <c:tx>
            <c:v>sat'd liq</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TXY!$A$5:$A$55</c:f>
              <c:numCache/>
            </c:numRef>
          </c:xVal>
          <c:yVal>
            <c:numRef>
              <c:f>TXY!$B$5:$B$55</c:f>
              <c:numCache/>
            </c:numRef>
          </c:yVal>
          <c:smooth val="1"/>
        </c:ser>
        <c:ser>
          <c:idx val="1"/>
          <c:order val="1"/>
          <c:tx>
            <c:v>sat'd vap</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TXY!$A$5:$A$55</c:f>
              <c:numCache/>
            </c:numRef>
          </c:xVal>
          <c:yVal>
            <c:numRef>
              <c:f>TXY!$C$5:$C$55</c:f>
              <c:numCache/>
            </c:numRef>
          </c:yVal>
          <c:smooth val="1"/>
        </c:ser>
        <c:axId val="42473773"/>
        <c:axId val="46719638"/>
      </c:scatterChart>
      <c:valAx>
        <c:axId val="42473773"/>
        <c:scaling>
          <c:orientation val="minMax"/>
          <c:max val="1"/>
        </c:scaling>
        <c:axPos val="b"/>
        <c:title>
          <c:tx>
            <c:rich>
              <a:bodyPr vert="horz" rot="0" anchor="ctr"/>
              <a:lstStyle/>
              <a:p>
                <a:pPr algn="ctr">
                  <a:defRPr/>
                </a:pPr>
                <a:r>
                  <a:rPr lang="en-US" cap="none" sz="1000" b="0" i="0" u="none" baseline="0">
                    <a:solidFill>
                      <a:srgbClr val="333333"/>
                    </a:solidFill>
                    <a:latin typeface="Calibri"/>
                    <a:ea typeface="Calibri"/>
                    <a:cs typeface="Calibri"/>
                  </a:rPr>
                  <a:t>mole fraction of benzene</a:t>
                </a:r>
              </a:p>
            </c:rich>
          </c:tx>
          <c:layout>
            <c:manualLayout>
              <c:xMode val="factor"/>
              <c:yMode val="factor"/>
              <c:x val="-0.003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6719638"/>
        <c:crosses val="autoZero"/>
        <c:crossBetween val="midCat"/>
        <c:dispUnits/>
        <c:minorUnit val="0.05000000000000001"/>
      </c:valAx>
      <c:valAx>
        <c:axId val="46719638"/>
        <c:scaling>
          <c:orientation val="minMax"/>
          <c:min val="70"/>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Temperature in </a:t>
                </a:r>
                <a:r>
                  <a:rPr lang="en-US" cap="none" sz="1000" b="0" i="0" u="none" baseline="0">
                    <a:solidFill>
                      <a:srgbClr val="333333"/>
                    </a:solidFill>
                  </a:rPr>
                  <a:t>°</a:t>
                </a:r>
                <a:r>
                  <a:rPr lang="en-US" cap="none" sz="1000" b="0" i="0" u="none" baseline="0">
                    <a:solidFill>
                      <a:srgbClr val="333333"/>
                    </a:solidFill>
                    <a:latin typeface="Calibri"/>
                    <a:ea typeface="Calibri"/>
                    <a:cs typeface="Calibri"/>
                  </a:rPr>
                  <a:t>C</a:t>
                </a:r>
              </a:p>
            </c:rich>
          </c:tx>
          <c:layout>
            <c:manualLayout>
              <c:xMode val="factor"/>
              <c:yMode val="factor"/>
              <c:x val="-0.00475"/>
              <c:y val="0.000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42473773"/>
        <c:crosses val="autoZero"/>
        <c:crossBetween val="midCat"/>
        <c:dispUnits/>
        <c:minorUnit val="5"/>
      </c:valAx>
      <c:spPr>
        <a:noFill/>
        <a:ln>
          <a:noFill/>
        </a:ln>
      </c:spPr>
    </c:plotArea>
    <c:legend>
      <c:legendPos val="b"/>
      <c:layout>
        <c:manualLayout>
          <c:xMode val="edge"/>
          <c:yMode val="edge"/>
          <c:x val="0.70125"/>
          <c:y val="0.1385"/>
          <c:w val="0.27675"/>
          <c:h val="0.056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STS_1!$K$1</c:f>
        </c:strRef>
      </c:tx>
      <c:layout>
        <c:manualLayout>
          <c:xMode val="factor"/>
          <c:yMode val="factor"/>
          <c:x val="-0.00125"/>
          <c:y val="-0.011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09925"/>
          <c:w val="0.97175"/>
          <c:h val="0.63525"/>
        </c:manualLayout>
      </c:layout>
      <c:lineChart>
        <c:grouping val="standard"/>
        <c:varyColors val="0"/>
        <c:ser>
          <c:idx val="0"/>
          <c:order val="0"/>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33CCCC"/>
                </a:solidFill>
              </a:ln>
            </c:spPr>
          </c:marker>
          <c:cat>
            <c:numRef>
              <c:f>STS_1!$A$5:$A$55</c:f>
              <c:numCache/>
            </c:numRef>
          </c:cat>
          <c:val>
            <c:numRef>
              <c:f>STS_1!$K$5:$K$55</c:f>
              <c:numCache/>
            </c:numRef>
          </c:val>
          <c:smooth val="0"/>
        </c:ser>
        <c:marker val="1"/>
        <c:axId val="17823559"/>
        <c:axId val="26194304"/>
      </c:lineChart>
      <c:catAx>
        <c:axId val="178235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Input ($C$12)</a:t>
                </a:r>
              </a:p>
            </c:rich>
          </c:tx>
          <c:layout>
            <c:manualLayout>
              <c:xMode val="factor"/>
              <c:yMode val="factor"/>
              <c:x val="-0.07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194304"/>
        <c:crosses val="autoZero"/>
        <c:auto val="1"/>
        <c:lblOffset val="100"/>
        <c:tickLblSkip val="2"/>
        <c:noMultiLvlLbl val="0"/>
      </c:catAx>
      <c:valAx>
        <c:axId val="261943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23559"/>
        <c:crossesAt val="1"/>
        <c:crossBetween val="between"/>
        <c:dispUnits/>
      </c:valAx>
      <c:spPr>
        <a:solidFill>
          <a:srgbClr val="FFFFFF"/>
        </a:solidFill>
        <a:ln w="3175">
          <a:noFill/>
        </a:ln>
      </c:spPr>
    </c:plotArea>
    <c:plotVisOnly val="1"/>
    <c:dispBlanksAs val="gap"/>
    <c:showDLblsOverMax val="0"/>
  </c:chart>
  <c:spPr>
    <a:solidFill>
      <a:srgbClr val="FFFFFF"/>
    </a:solidFill>
    <a:ln w="127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Vapor-Liquid Equilibrium for Benzene-Styrene at 150</a:t>
            </a:r>
            <a:r>
              <a:rPr lang="en-US" cap="none" sz="1400" b="1" i="0" u="none" baseline="0">
                <a:solidFill>
                  <a:srgbClr val="333333"/>
                </a:solidFill>
              </a:rPr>
              <a:t>°</a:t>
            </a:r>
            <a:r>
              <a:rPr lang="en-US" cap="none" sz="1400" b="1" i="0" u="none" baseline="0">
                <a:solidFill>
                  <a:srgbClr val="333333"/>
                </a:solidFill>
                <a:latin typeface="Calibri"/>
                <a:ea typeface="Calibri"/>
                <a:cs typeface="Calibri"/>
              </a:rPr>
              <a:t>C</a:t>
            </a:r>
          </a:p>
        </c:rich>
      </c:tx>
      <c:layout>
        <c:manualLayout>
          <c:xMode val="factor"/>
          <c:yMode val="factor"/>
          <c:x val="-0.001"/>
          <c:y val="-0.013"/>
        </c:manualLayout>
      </c:layout>
      <c:spPr>
        <a:noFill/>
        <a:ln>
          <a:noFill/>
        </a:ln>
      </c:spPr>
    </c:title>
    <c:plotArea>
      <c:layout>
        <c:manualLayout>
          <c:xMode val="edge"/>
          <c:yMode val="edge"/>
          <c:x val="0.04875"/>
          <c:y val="0.092"/>
          <c:w val="0.93775"/>
          <c:h val="0.8415"/>
        </c:manualLayout>
      </c:layout>
      <c:scatterChart>
        <c:scatterStyle val="smoothMarker"/>
        <c:varyColors val="0"/>
        <c:ser>
          <c:idx val="0"/>
          <c:order val="0"/>
          <c:tx>
            <c:v>sat'd liq</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PXY!$A$5:$A$55</c:f>
              <c:numCache/>
            </c:numRef>
          </c:xVal>
          <c:yVal>
            <c:numRef>
              <c:f>PXY!$B$5:$B$55</c:f>
              <c:numCache/>
            </c:numRef>
          </c:yVal>
          <c:smooth val="1"/>
        </c:ser>
        <c:ser>
          <c:idx val="1"/>
          <c:order val="1"/>
          <c:tx>
            <c:v>sat'd vap</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PXY!$A$5:$A$55</c:f>
              <c:numCache/>
            </c:numRef>
          </c:xVal>
          <c:yVal>
            <c:numRef>
              <c:f>PXY!$C$5:$C$55</c:f>
              <c:numCache/>
            </c:numRef>
          </c:yVal>
          <c:smooth val="1"/>
        </c:ser>
        <c:axId val="34422145"/>
        <c:axId val="41363850"/>
      </c:scatterChart>
      <c:valAx>
        <c:axId val="34422145"/>
        <c:scaling>
          <c:orientation val="minMax"/>
          <c:max val="1"/>
        </c:scaling>
        <c:axPos val="b"/>
        <c:title>
          <c:tx>
            <c:rich>
              <a:bodyPr vert="horz" rot="0" anchor="ctr"/>
              <a:lstStyle/>
              <a:p>
                <a:pPr algn="ctr">
                  <a:defRPr/>
                </a:pPr>
                <a:r>
                  <a:rPr lang="en-US" cap="none" sz="1000" b="0" i="0" u="none" baseline="0">
                    <a:solidFill>
                      <a:srgbClr val="333333"/>
                    </a:solidFill>
                    <a:latin typeface="Calibri"/>
                    <a:ea typeface="Calibri"/>
                    <a:cs typeface="Calibri"/>
                  </a:rPr>
                  <a:t>mole fraction of benzene</a:t>
                </a:r>
              </a:p>
            </c:rich>
          </c:tx>
          <c:layout>
            <c:manualLayout>
              <c:xMode val="factor"/>
              <c:yMode val="factor"/>
              <c:x val="-0.0035"/>
              <c:y val="0.0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1363850"/>
        <c:crosses val="autoZero"/>
        <c:crossBetween val="midCat"/>
        <c:dispUnits/>
        <c:minorUnit val="0.05000000000000001"/>
      </c:valAx>
      <c:valAx>
        <c:axId val="41363850"/>
        <c:scaling>
          <c:orientation val="minMax"/>
          <c:max val="4500"/>
          <c:min val="500"/>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Pressure in mm Hg</a:t>
                </a:r>
              </a:p>
            </c:rich>
          </c:tx>
          <c:layout>
            <c:manualLayout>
              <c:xMode val="factor"/>
              <c:yMode val="factor"/>
              <c:x val="-0.00725"/>
              <c:y val="0.000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34422145"/>
        <c:crosses val="autoZero"/>
        <c:crossBetween val="midCat"/>
        <c:dispUnits/>
      </c:valAx>
      <c:spPr>
        <a:noFill/>
        <a:ln>
          <a:noFill/>
        </a:ln>
      </c:spPr>
    </c:plotArea>
    <c:legend>
      <c:legendPos val="b"/>
      <c:layout>
        <c:manualLayout>
          <c:xMode val="edge"/>
          <c:yMode val="edge"/>
          <c:x val="0.11425"/>
          <c:y val="0.1405"/>
          <c:w val="0.27725"/>
          <c:h val="0.06"/>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STS_2!$K$1</c:f>
        </c:strRef>
      </c:tx>
      <c:layout>
        <c:manualLayout>
          <c:xMode val="factor"/>
          <c:yMode val="factor"/>
          <c:x val="0"/>
          <c:y val="-0.011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775"/>
          <c:y val="0.09925"/>
          <c:w val="0.97125"/>
          <c:h val="0.63525"/>
        </c:manualLayout>
      </c:layout>
      <c:lineChart>
        <c:grouping val="standard"/>
        <c:varyColors val="0"/>
        <c:ser>
          <c:idx val="0"/>
          <c:order val="0"/>
          <c:spPr>
            <a:ln w="127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CCCC"/>
              </a:solidFill>
              <a:ln>
                <a:solidFill>
                  <a:srgbClr val="33CCCC"/>
                </a:solidFill>
              </a:ln>
            </c:spPr>
          </c:marker>
          <c:cat>
            <c:numRef>
              <c:f>STS_2!$A$5:$A$55</c:f>
              <c:numCache/>
            </c:numRef>
          </c:cat>
          <c:val>
            <c:numRef>
              <c:f>STS_2!$K$5:$K$55</c:f>
              <c:numCache/>
            </c:numRef>
          </c:val>
          <c:smooth val="0"/>
        </c:ser>
        <c:marker val="1"/>
        <c:axId val="36730331"/>
        <c:axId val="62137524"/>
      </c:lineChart>
      <c:catAx>
        <c:axId val="367303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Input ($C$12)</a:t>
                </a:r>
              </a:p>
            </c:rich>
          </c:tx>
          <c:layout>
            <c:manualLayout>
              <c:xMode val="factor"/>
              <c:yMode val="factor"/>
              <c:x val="-0.07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2137524"/>
        <c:crosses val="autoZero"/>
        <c:auto val="1"/>
        <c:lblOffset val="100"/>
        <c:tickLblSkip val="2"/>
        <c:noMultiLvlLbl val="0"/>
      </c:catAx>
      <c:valAx>
        <c:axId val="621375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30331"/>
        <c:crossesAt val="1"/>
        <c:crossBetween val="between"/>
        <c:dispUnits/>
      </c:valAx>
      <c:spPr>
        <a:solidFill>
          <a:srgbClr val="FFFFFF"/>
        </a:solidFill>
        <a:ln w="3175">
          <a:noFill/>
        </a:ln>
      </c:spPr>
    </c:plotArea>
    <c:plotVisOnly val="1"/>
    <c:dispBlanksAs val="gap"/>
    <c:showDLblsOverMax val="0"/>
  </c:chart>
  <c:spPr>
    <a:solidFill>
      <a:srgbClr val="FFFFFF"/>
    </a:solidFill>
    <a:ln w="12700">
      <a:solidFill>
        <a:srgbClr val="33CCCC"/>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11</xdr:col>
      <xdr:colOff>152400</xdr:colOff>
      <xdr:row>45</xdr:row>
      <xdr:rowOff>180975</xdr:rowOff>
    </xdr:to>
    <xdr:sp>
      <xdr:nvSpPr>
        <xdr:cNvPr id="1" name="TextBox 1"/>
        <xdr:cNvSpPr txBox="1">
          <a:spLocks noChangeArrowheads="1"/>
        </xdr:cNvSpPr>
      </xdr:nvSpPr>
      <xdr:spPr>
        <a:xfrm>
          <a:off x="314325" y="200025"/>
          <a:ext cx="6238875" cy="849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Numerical Solution for </a:t>
          </a:r>
          <a:r>
            <a:rPr lang="en-US" cap="none" sz="1400" b="1" i="0" u="none" baseline="0">
              <a:solidFill>
                <a:srgbClr val="000000"/>
              </a:solidFill>
              <a:latin typeface="Calibri"/>
              <a:ea typeface="Calibri"/>
              <a:cs typeface="Calibri"/>
            </a:rPr>
            <a:t>Problem 6.46 in F&amp;R, Second Edition</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this problem, </a:t>
          </a:r>
          <a:r>
            <a:rPr lang="en-US" cap="none" sz="1100" b="0" i="0" u="none" baseline="0">
              <a:solidFill>
                <a:srgbClr val="000000"/>
              </a:solidFill>
              <a:latin typeface="Calibri"/>
              <a:ea typeface="Calibri"/>
              <a:cs typeface="Calibri"/>
            </a:rPr>
            <a:t>benzene and styrene monomer in a feed stream are to be separated using a distillation column with vapor-liquid equilibrium based on Raoult's Law</a:t>
          </a:r>
          <a:r>
            <a:rPr lang="en-US" cap="none" sz="1100" b="0" i="0" u="none" baseline="0">
              <a:solidFill>
                <a:srgbClr val="000000"/>
              </a:solidFill>
              <a:latin typeface="Calibri"/>
              <a:ea typeface="Calibri"/>
              <a:cs typeface="Calibri"/>
            </a:rPr>
            <a:t>.  Please follow the directions below for the various worksheets in this Excel file, in order to complete</a:t>
          </a:r>
          <a:r>
            <a:rPr lang="en-US" cap="none" sz="1100" b="0" i="0" u="none" baseline="0">
              <a:solidFill>
                <a:srgbClr val="000000"/>
              </a:solidFill>
              <a:latin typeface="Calibri"/>
              <a:ea typeface="Calibri"/>
              <a:cs typeface="Calibri"/>
            </a:rPr>
            <a:t> an </a:t>
          </a:r>
          <a:r>
            <a:rPr lang="en-US" cap="none" sz="1100" b="1" i="0" u="none" baseline="0">
              <a:solidFill>
                <a:srgbClr val="FF0000"/>
              </a:solidFill>
              <a:latin typeface="Calibri"/>
              <a:ea typeface="Calibri"/>
              <a:cs typeface="Calibri"/>
            </a:rPr>
            <a:t>electronic</a:t>
          </a:r>
          <a:r>
            <a:rPr lang="en-US" cap="none" sz="1100" b="0" i="0" u="none" baseline="0">
              <a:solidFill>
                <a:srgbClr val="000000"/>
              </a:solidFill>
              <a:latin typeface="Calibri"/>
              <a:ea typeface="Calibri"/>
              <a:cs typeface="Calibri"/>
            </a:rPr>
            <a:t> solution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Worksheet "pure"</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a:t>
          </a:r>
          <a:r>
            <a:rPr lang="en-US" cap="none" sz="1100" b="0" i="0" u="none" baseline="0">
              <a:solidFill>
                <a:srgbClr val="000000"/>
              </a:solidFill>
              <a:latin typeface="Calibri"/>
              <a:ea typeface="Calibri"/>
              <a:cs typeface="Calibri"/>
            </a:rPr>
            <a:t> w</a:t>
          </a:r>
          <a:r>
            <a:rPr lang="en-US" cap="none" sz="1100" b="0" i="0" u="none" baseline="0">
              <a:solidFill>
                <a:srgbClr val="000000"/>
              </a:solidFill>
              <a:latin typeface="Calibri"/>
              <a:ea typeface="Calibri"/>
              <a:cs typeface="Calibri"/>
            </a:rPr>
            <a:t>orksheet represents the "</a:t>
          </a:r>
          <a:r>
            <a:rPr lang="en-US" cap="none" sz="1100" b="1" i="0" u="none" baseline="0">
              <a:solidFill>
                <a:srgbClr val="FF0000"/>
              </a:solidFill>
              <a:latin typeface="Calibri"/>
              <a:ea typeface="Calibri"/>
              <a:cs typeface="Calibri"/>
            </a:rPr>
            <a:t>EZ Setup</a:t>
          </a:r>
          <a:r>
            <a:rPr lang="en-US" cap="none" sz="1100" b="0" i="0" u="none" baseline="0">
              <a:solidFill>
                <a:srgbClr val="000000"/>
              </a:solidFill>
              <a:latin typeface="Calibri"/>
              <a:ea typeface="Calibri"/>
              <a:cs typeface="Calibri"/>
            </a:rPr>
            <a:t>" mathematical</a:t>
          </a:r>
          <a:r>
            <a:rPr lang="en-US" cap="none" sz="1100" b="0" i="0" u="none" baseline="0">
              <a:solidFill>
                <a:srgbClr val="000000"/>
              </a:solidFill>
              <a:latin typeface="Calibri"/>
              <a:ea typeface="Calibri"/>
              <a:cs typeface="Calibri"/>
            </a:rPr>
            <a:t> model to determine the boiling temperatures for pure benzene and pure styrene at 760 mm Hg.  The boiling points are 80.102 and 145.178</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 respectively.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Worksheet "Tbp0.3"</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represents the "</a:t>
          </a:r>
          <a:r>
            <a:rPr lang="en-US" cap="none" sz="1100" b="1" i="0" u="none" baseline="0">
              <a:solidFill>
                <a:srgbClr val="FF0000"/>
              </a:solidFill>
              <a:latin typeface="Calibri"/>
              <a:ea typeface="Calibri"/>
              <a:cs typeface="Calibri"/>
            </a:rPr>
            <a:t>EZ Setup</a:t>
          </a:r>
          <a:r>
            <a:rPr lang="en-US" cap="none" sz="1100" b="0" i="0" u="none" baseline="0">
              <a:solidFill>
                <a:srgbClr val="000000"/>
              </a:solidFill>
              <a:latin typeface="Calibri"/>
              <a:ea typeface="Calibri"/>
              <a:cs typeface="Calibri"/>
            </a:rPr>
            <a:t>" mathematical model, based on Raoult's</a:t>
          </a:r>
          <a:r>
            <a:rPr lang="en-US" cap="none" sz="1100" b="0" i="0" u="none" baseline="0">
              <a:solidFill>
                <a:srgbClr val="000000"/>
              </a:solidFill>
              <a:latin typeface="Calibri"/>
              <a:ea typeface="Calibri"/>
              <a:cs typeface="Calibri"/>
            </a:rPr>
            <a:t> Law,</a:t>
          </a:r>
          <a:r>
            <a:rPr lang="en-US" cap="none" sz="1100" b="0" i="0" u="none" baseline="0">
              <a:solidFill>
                <a:srgbClr val="000000"/>
              </a:solidFill>
              <a:latin typeface="Calibri"/>
              <a:ea typeface="Calibri"/>
              <a:cs typeface="Calibri"/>
            </a:rPr>
            <a:t> to find</a:t>
          </a:r>
          <a:r>
            <a:rPr lang="en-US" cap="none" sz="1100" b="0" i="0" u="none" baseline="0">
              <a:solidFill>
                <a:srgbClr val="000000"/>
              </a:solidFill>
              <a:latin typeface="Calibri"/>
              <a:ea typeface="Calibri"/>
              <a:cs typeface="Calibri"/>
            </a:rPr>
            <a:t> the bubble-point temperature of the </a:t>
          </a:r>
          <a:r>
            <a:rPr lang="en-US" cap="none" sz="1100" b="1" i="0" u="none" baseline="0">
              <a:solidFill>
                <a:srgbClr val="000000"/>
              </a:solidFill>
              <a:latin typeface="Calibri"/>
              <a:ea typeface="Calibri"/>
              <a:cs typeface="Calibri"/>
            </a:rPr>
            <a:t>Feed</a:t>
          </a:r>
          <a:r>
            <a:rPr lang="en-US" cap="none" sz="1100" b="0" i="0" u="none" baseline="0">
              <a:solidFill>
                <a:srgbClr val="000000"/>
              </a:solidFill>
              <a:latin typeface="Calibri"/>
              <a:ea typeface="Calibri"/>
              <a:cs typeface="Calibri"/>
            </a:rPr>
            <a:t> stream at 760 mm Hg and mole fraction of benzene at 0.3.  Follow the orange-shaded directions to find the bubble-point temperature of 112.287</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Worksheet "Tbp0.735</a:t>
          </a:r>
          <a:r>
            <a:rPr lang="en-US" cap="none" sz="1100" b="1" i="0" u="sng"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represents the "</a:t>
          </a:r>
          <a:r>
            <a:rPr lang="en-US" cap="none" sz="1100" b="1" i="0" u="none" baseline="0">
              <a:solidFill>
                <a:srgbClr val="FF0000"/>
              </a:solidFill>
              <a:latin typeface="Calibri"/>
              <a:ea typeface="Calibri"/>
              <a:cs typeface="Calibri"/>
            </a:rPr>
            <a:t>EZ Setup</a:t>
          </a:r>
          <a:r>
            <a:rPr lang="en-US" cap="none" sz="1100" b="0" i="0" u="none" baseline="0">
              <a:solidFill>
                <a:srgbClr val="000000"/>
              </a:solidFill>
              <a:latin typeface="Calibri"/>
              <a:ea typeface="Calibri"/>
              <a:cs typeface="Calibri"/>
            </a:rPr>
            <a:t>" mathematical model, based on Raoult's</a:t>
          </a:r>
          <a:r>
            <a:rPr lang="en-US" cap="none" sz="1100" b="0" i="0" u="none" baseline="0">
              <a:solidFill>
                <a:srgbClr val="000000"/>
              </a:solidFill>
              <a:latin typeface="Calibri"/>
              <a:ea typeface="Calibri"/>
              <a:cs typeface="Calibri"/>
            </a:rPr>
            <a:t> Law,</a:t>
          </a:r>
          <a:r>
            <a:rPr lang="en-US" cap="none" sz="1100" b="0" i="0" u="none" baseline="0">
              <a:solidFill>
                <a:srgbClr val="000000"/>
              </a:solidFill>
              <a:latin typeface="Calibri"/>
              <a:ea typeface="Calibri"/>
              <a:cs typeface="Calibri"/>
            </a:rPr>
            <a:t> to find</a:t>
          </a:r>
          <a:r>
            <a:rPr lang="en-US" cap="none" sz="1100" b="0" i="0" u="none" baseline="0">
              <a:solidFill>
                <a:srgbClr val="000000"/>
              </a:solidFill>
              <a:latin typeface="Calibri"/>
              <a:ea typeface="Calibri"/>
              <a:cs typeface="Calibri"/>
            </a:rPr>
            <a:t> the bubble-point temperature of the </a:t>
          </a:r>
          <a:r>
            <a:rPr lang="en-US" cap="none" sz="1100" b="1" i="0" u="none" baseline="0">
              <a:solidFill>
                <a:srgbClr val="000000"/>
              </a:solidFill>
              <a:latin typeface="Calibri"/>
              <a:ea typeface="Calibri"/>
              <a:cs typeface="Calibri"/>
            </a:rPr>
            <a:t>Distillate</a:t>
          </a:r>
          <a:r>
            <a:rPr lang="en-US" cap="none" sz="1100" b="0" i="0" u="none" baseline="0">
              <a:solidFill>
                <a:srgbClr val="000000"/>
              </a:solidFill>
              <a:latin typeface="Calibri"/>
              <a:ea typeface="Calibri"/>
              <a:cs typeface="Calibri"/>
            </a:rPr>
            <a:t> stream at 760 mm Hg and mole fraction of benzene at 0.735.  Follow the orange-shaded directions to find the bubble-point temperature of 88.873</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Worksheet "Pbp0.01"</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represents the "</a:t>
          </a:r>
          <a:r>
            <a:rPr lang="en-US" cap="none" sz="1100" b="1" i="0" u="none" baseline="0">
              <a:solidFill>
                <a:srgbClr val="FF0000"/>
              </a:solidFill>
              <a:latin typeface="Calibri"/>
              <a:ea typeface="Calibri"/>
              <a:cs typeface="Calibri"/>
            </a:rPr>
            <a:t>EZ Setup</a:t>
          </a:r>
          <a:r>
            <a:rPr lang="en-US" cap="none" sz="1100" b="0" i="0" u="none" baseline="0">
              <a:solidFill>
                <a:srgbClr val="000000"/>
              </a:solidFill>
              <a:latin typeface="Calibri"/>
              <a:ea typeface="Calibri"/>
              <a:cs typeface="Calibri"/>
            </a:rPr>
            <a:t>" mathematical model, based on Raoult's</a:t>
          </a:r>
          <a:r>
            <a:rPr lang="en-US" cap="none" sz="1100" b="0" i="0" u="none" baseline="0">
              <a:solidFill>
                <a:srgbClr val="000000"/>
              </a:solidFill>
              <a:latin typeface="Calibri"/>
              <a:ea typeface="Calibri"/>
              <a:cs typeface="Calibri"/>
            </a:rPr>
            <a:t> Law,</a:t>
          </a:r>
          <a:r>
            <a:rPr lang="en-US" cap="none" sz="1100" b="0" i="0" u="none" baseline="0">
              <a:solidFill>
                <a:srgbClr val="000000"/>
              </a:solidFill>
              <a:latin typeface="Calibri"/>
              <a:ea typeface="Calibri"/>
              <a:cs typeface="Calibri"/>
            </a:rPr>
            <a:t> to find</a:t>
          </a:r>
          <a:r>
            <a:rPr lang="en-US" cap="none" sz="1100" b="0" i="0" u="none" baseline="0">
              <a:solidFill>
                <a:srgbClr val="000000"/>
              </a:solidFill>
              <a:latin typeface="Calibri"/>
              <a:ea typeface="Calibri"/>
              <a:cs typeface="Calibri"/>
            </a:rPr>
            <a:t> the bubble-point pressure of the </a:t>
          </a:r>
          <a:r>
            <a:rPr lang="en-US" cap="none" sz="1100" b="1" i="0" u="none" baseline="0">
              <a:solidFill>
                <a:srgbClr val="000000"/>
              </a:solidFill>
              <a:latin typeface="Calibri"/>
              <a:ea typeface="Calibri"/>
              <a:cs typeface="Calibri"/>
            </a:rPr>
            <a:t>Bottoms </a:t>
          </a:r>
          <a:r>
            <a:rPr lang="en-US" cap="none" sz="1100" b="0" i="0" u="none" baseline="0">
              <a:solidFill>
                <a:srgbClr val="000000"/>
              </a:solidFill>
              <a:latin typeface="Calibri"/>
              <a:ea typeface="Calibri"/>
              <a:cs typeface="Calibri"/>
            </a:rPr>
            <a:t>stream at 150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Calibri"/>
              <a:ea typeface="Calibri"/>
              <a:cs typeface="Calibri"/>
            </a:rPr>
            <a:t> and mole fraction of benzene at 0.01.  Follow the orange-shaded directions to find the bubble-point pressure of 898.1 mm Hg.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Worksheet "TXY</a:t>
          </a:r>
          <a:r>
            <a:rPr lang="en-US" cap="none" sz="1100" b="1" i="0" u="sng"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contains</a:t>
          </a:r>
          <a:r>
            <a:rPr lang="en-US" cap="none" sz="1100" b="0" i="0" u="none" baseline="0">
              <a:solidFill>
                <a:srgbClr val="000000"/>
              </a:solidFill>
              <a:latin typeface="Calibri"/>
              <a:ea typeface="Calibri"/>
              <a:cs typeface="Calibri"/>
            </a:rPr>
            <a:t> the </a:t>
          </a:r>
          <a:r>
            <a:rPr lang="en-US" cap="none" sz="1100" b="1" i="0" u="none" baseline="0">
              <a:solidFill>
                <a:srgbClr val="000000"/>
              </a:solidFill>
              <a:latin typeface="Calibri"/>
              <a:ea typeface="Calibri"/>
              <a:cs typeface="Calibri"/>
            </a:rPr>
            <a:t>TXY</a:t>
          </a:r>
          <a:r>
            <a:rPr lang="en-US" cap="none" sz="1100" b="0" i="0" u="none" baseline="0">
              <a:solidFill>
                <a:srgbClr val="000000"/>
              </a:solidFill>
              <a:latin typeface="Calibri"/>
              <a:ea typeface="Calibri"/>
              <a:cs typeface="Calibri"/>
            </a:rPr>
            <a:t> diagram that </a:t>
          </a:r>
          <a:r>
            <a:rPr lang="en-US" cap="none" sz="1100" b="0" i="0" u="none" baseline="0">
              <a:solidFill>
                <a:srgbClr val="000000"/>
              </a:solidFill>
              <a:latin typeface="Calibri"/>
              <a:ea typeface="Calibri"/>
              <a:cs typeface="Calibri"/>
            </a:rPr>
            <a:t>represents the vapor-liquid equilibrium based</a:t>
          </a:r>
          <a:r>
            <a:rPr lang="en-US" cap="none" sz="1100" b="0" i="0" u="none" baseline="0">
              <a:solidFill>
                <a:srgbClr val="000000"/>
              </a:solidFill>
              <a:latin typeface="Calibri"/>
              <a:ea typeface="Calibri"/>
              <a:cs typeface="Calibri"/>
            </a:rPr>
            <a:t> on Raoult's Law for the benzene-styrene system at 1 atm.  The tabular data in this worksheet are copied from the to-be-generated Worksheet "</a:t>
          </a:r>
          <a:r>
            <a:rPr lang="en-US" cap="none" sz="1100" b="1" i="0" u="none" baseline="0">
              <a:solidFill>
                <a:srgbClr val="000000"/>
              </a:solidFill>
              <a:latin typeface="Calibri"/>
              <a:ea typeface="Calibri"/>
              <a:cs typeface="Calibri"/>
            </a:rPr>
            <a:t>STS_1</a:t>
          </a:r>
          <a:r>
            <a:rPr lang="en-US" cap="none" sz="1100" b="0" i="0" u="none" baseline="0">
              <a:solidFill>
                <a:srgbClr val="000000"/>
              </a:solidFill>
              <a:latin typeface="Calibri"/>
              <a:ea typeface="Calibri"/>
              <a:cs typeface="Calibri"/>
            </a:rPr>
            <a:t>".  In the mathematical algorithm of Worksheet "</a:t>
          </a:r>
          <a:r>
            <a:rPr lang="en-US" cap="none" sz="1100" b="1" i="0" u="none" baseline="0">
              <a:solidFill>
                <a:srgbClr val="000000"/>
              </a:solidFill>
              <a:latin typeface="Calibri"/>
              <a:ea typeface="Calibri"/>
              <a:cs typeface="Calibri"/>
            </a:rPr>
            <a:t>T-alg</a:t>
          </a:r>
          <a:r>
            <a:rPr lang="en-US" cap="none" sz="1100" b="0" i="0" u="none" baseline="0">
              <a:solidFill>
                <a:srgbClr val="000000"/>
              </a:solidFill>
              <a:latin typeface="Calibri"/>
              <a:ea typeface="Calibri"/>
              <a:cs typeface="Calibri"/>
            </a:rPr>
            <a:t>", the "</a:t>
          </a:r>
          <a:r>
            <a:rPr lang="en-US" cap="none" sz="1100" b="1" i="0" u="none" baseline="0">
              <a:solidFill>
                <a:srgbClr val="FF0000"/>
              </a:solidFill>
              <a:latin typeface="Calibri"/>
              <a:ea typeface="Calibri"/>
              <a:cs typeface="Calibri"/>
            </a:rPr>
            <a:t>EZ Setup</a:t>
          </a:r>
          <a:r>
            <a:rPr lang="en-US" cap="none" sz="1100" b="0" i="0" u="none" baseline="0">
              <a:solidFill>
                <a:srgbClr val="000000"/>
              </a:solidFill>
              <a:latin typeface="Calibri"/>
              <a:ea typeface="Calibri"/>
              <a:cs typeface="Calibri"/>
            </a:rPr>
            <a:t>" built-in function "</a:t>
          </a:r>
          <a:r>
            <a:rPr lang="en-US" cap="none" sz="1100" b="1" i="0" u="none" baseline="0">
              <a:solidFill>
                <a:srgbClr val="000000"/>
              </a:solidFill>
              <a:latin typeface="Calibri"/>
              <a:ea typeface="Calibri"/>
              <a:cs typeface="Calibri"/>
            </a:rPr>
            <a:t>vleT2</a:t>
          </a:r>
          <a:r>
            <a:rPr lang="en-US" cap="none" sz="1100" b="0" i="0" u="none" baseline="0">
              <a:solidFill>
                <a:srgbClr val="000000"/>
              </a:solidFill>
              <a:latin typeface="Calibri"/>
              <a:ea typeface="Calibri"/>
              <a:cs typeface="Calibri"/>
            </a:rPr>
            <a:t>" is used to find the bubble- and dew-point temperatures at a constant pressure of 760 mm Hg and different total mole fractions of benzene.  Worksheet "</a:t>
          </a:r>
          <a:r>
            <a:rPr lang="en-US" cap="none" sz="1100" b="1" i="0" u="none" baseline="0">
              <a:solidFill>
                <a:srgbClr val="000000"/>
              </a:solidFill>
              <a:latin typeface="Calibri"/>
              <a:ea typeface="Calibri"/>
              <a:cs typeface="Calibri"/>
            </a:rPr>
            <a:t>T-alg</a:t>
          </a:r>
          <a:r>
            <a:rPr lang="en-US" cap="none" sz="1100" b="0" i="0" u="none" baseline="0">
              <a:solidFill>
                <a:srgbClr val="000000"/>
              </a:solidFill>
              <a:latin typeface="Calibri"/>
              <a:ea typeface="Calibri"/>
              <a:cs typeface="Calibri"/>
            </a:rPr>
            <a:t>" in conjunction with the Excel </a:t>
          </a:r>
          <a:r>
            <a:rPr lang="en-US" cap="none" sz="1100" b="1" i="0" u="none" baseline="0">
              <a:solidFill>
                <a:srgbClr val="000000"/>
              </a:solidFill>
              <a:latin typeface="Calibri"/>
              <a:ea typeface="Calibri"/>
              <a:cs typeface="Calibri"/>
            </a:rPr>
            <a:t>SolverTable</a:t>
          </a:r>
          <a:r>
            <a:rPr lang="en-US" cap="none" sz="1100" b="0" i="0" u="none" baseline="0">
              <a:solidFill>
                <a:srgbClr val="000000"/>
              </a:solidFill>
              <a:latin typeface="Calibri"/>
              <a:ea typeface="Calibri"/>
              <a:cs typeface="Calibri"/>
            </a:rPr>
            <a:t> add-in are used to generate a one-way table of the total mole fraction of benzene (</a:t>
          </a:r>
          <a:r>
            <a:rPr lang="en-US" cap="none" sz="1100" b="1" i="0" u="none" baseline="0">
              <a:solidFill>
                <a:srgbClr val="000000"/>
              </a:solidFill>
              <a:latin typeface="Calibri"/>
              <a:ea typeface="Calibri"/>
              <a:cs typeface="Calibri"/>
            </a:rPr>
            <a:t>zBZ</a:t>
          </a:r>
          <a:r>
            <a:rPr lang="en-US" cap="none" sz="1100" b="0" i="0" u="none" baseline="0">
              <a:solidFill>
                <a:srgbClr val="000000"/>
              </a:solidFill>
              <a:latin typeface="Calibri"/>
              <a:ea typeface="Calibri"/>
              <a:cs typeface="Calibri"/>
            </a:rPr>
            <a:t>) versus the bubble- and dew-point temperatures (</a:t>
          </a:r>
          <a:r>
            <a:rPr lang="en-US" cap="none" sz="1100" b="1" i="0" u="none" baseline="0">
              <a:solidFill>
                <a:srgbClr val="000000"/>
              </a:solidFill>
              <a:latin typeface="Calibri"/>
              <a:ea typeface="Calibri"/>
              <a:cs typeface="Calibri"/>
            </a:rPr>
            <a:t>Tbp</a:t>
          </a:r>
          <a:r>
            <a:rPr lang="en-US" cap="none" sz="1100" b="0" i="0" u="none" baseline="0">
              <a:solidFill>
                <a:srgbClr val="000000"/>
              </a:solidFill>
              <a:latin typeface="Calibri"/>
              <a:ea typeface="Calibri"/>
              <a:cs typeface="Calibri"/>
            </a:rPr>
            <a:t> and </a:t>
          </a:r>
          <a:r>
            <a:rPr lang="en-US" cap="none" sz="1100" b="1" i="0" u="none" baseline="0">
              <a:solidFill>
                <a:srgbClr val="000000"/>
              </a:solidFill>
              <a:latin typeface="Calibri"/>
              <a:ea typeface="Calibri"/>
              <a:cs typeface="Calibri"/>
            </a:rPr>
            <a:t>Tdp</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as shown in Worksheet "</a:t>
          </a:r>
          <a:r>
            <a:rPr lang="en-US" cap="none" sz="1100" b="1" i="0" u="none" baseline="0">
              <a:solidFill>
                <a:srgbClr val="000000"/>
              </a:solidFill>
              <a:latin typeface="Calibri"/>
              <a:ea typeface="Calibri"/>
              <a:cs typeface="Calibri"/>
            </a:rPr>
            <a:t>STS_1</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Worksheet "PXY</a:t>
          </a:r>
          <a:r>
            <a:rPr lang="en-US" cap="none" sz="1100" b="1" i="0" u="sng"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worksheet contains</a:t>
          </a:r>
          <a:r>
            <a:rPr lang="en-US" cap="none" sz="1100" b="0" i="0" u="none" baseline="0">
              <a:solidFill>
                <a:srgbClr val="000000"/>
              </a:solidFill>
              <a:latin typeface="Calibri"/>
              <a:ea typeface="Calibri"/>
              <a:cs typeface="Calibri"/>
            </a:rPr>
            <a:t> the </a:t>
          </a:r>
          <a:r>
            <a:rPr lang="en-US" cap="none" sz="1100" b="1" i="0" u="none" baseline="0">
              <a:solidFill>
                <a:srgbClr val="000000"/>
              </a:solidFill>
              <a:latin typeface="Calibri"/>
              <a:ea typeface="Calibri"/>
              <a:cs typeface="Calibri"/>
            </a:rPr>
            <a:t>PXY</a:t>
          </a:r>
          <a:r>
            <a:rPr lang="en-US" cap="none" sz="1100" b="0" i="0" u="none" baseline="0">
              <a:solidFill>
                <a:srgbClr val="000000"/>
              </a:solidFill>
              <a:latin typeface="Calibri"/>
              <a:ea typeface="Calibri"/>
              <a:cs typeface="Calibri"/>
            </a:rPr>
            <a:t> diagram that </a:t>
          </a:r>
          <a:r>
            <a:rPr lang="en-US" cap="none" sz="1100" b="0" i="0" u="none" baseline="0">
              <a:solidFill>
                <a:srgbClr val="000000"/>
              </a:solidFill>
              <a:latin typeface="Calibri"/>
              <a:ea typeface="Calibri"/>
              <a:cs typeface="Calibri"/>
            </a:rPr>
            <a:t>represents the vapor-liquid equilibrium based</a:t>
          </a:r>
          <a:r>
            <a:rPr lang="en-US" cap="none" sz="1100" b="0" i="0" u="none" baseline="0">
              <a:solidFill>
                <a:srgbClr val="000000"/>
              </a:solidFill>
              <a:latin typeface="Calibri"/>
              <a:ea typeface="Calibri"/>
              <a:cs typeface="Calibri"/>
            </a:rPr>
            <a:t> on Raoult's Law for the benzene-styrene system at 150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  The tabular data in this worksheet are copied from the to-be-generated Worksheet "</a:t>
          </a:r>
          <a:r>
            <a:rPr lang="en-US" cap="none" sz="1100" b="1" i="0" u="none" baseline="0">
              <a:solidFill>
                <a:srgbClr val="000000"/>
              </a:solidFill>
              <a:latin typeface="Calibri"/>
              <a:ea typeface="Calibri"/>
              <a:cs typeface="Calibri"/>
            </a:rPr>
            <a:t>STS_2</a:t>
          </a:r>
          <a:r>
            <a:rPr lang="en-US" cap="none" sz="1100" b="0" i="0" u="none" baseline="0">
              <a:solidFill>
                <a:srgbClr val="000000"/>
              </a:solidFill>
              <a:latin typeface="Calibri"/>
              <a:ea typeface="Calibri"/>
              <a:cs typeface="Calibri"/>
            </a:rPr>
            <a:t>".  In the mathematical algorithm of Worksheet "</a:t>
          </a:r>
          <a:r>
            <a:rPr lang="en-US" cap="none" sz="1100" b="1" i="0" u="none" baseline="0">
              <a:solidFill>
                <a:srgbClr val="000000"/>
              </a:solidFill>
              <a:latin typeface="Calibri"/>
              <a:ea typeface="Calibri"/>
              <a:cs typeface="Calibri"/>
            </a:rPr>
            <a:t>P-alg</a:t>
          </a:r>
          <a:r>
            <a:rPr lang="en-US" cap="none" sz="1100" b="0" i="0" u="none" baseline="0">
              <a:solidFill>
                <a:srgbClr val="000000"/>
              </a:solidFill>
              <a:latin typeface="Calibri"/>
              <a:ea typeface="Calibri"/>
              <a:cs typeface="Calibri"/>
            </a:rPr>
            <a:t>", the "</a:t>
          </a:r>
          <a:r>
            <a:rPr lang="en-US" cap="none" sz="1100" b="1" i="0" u="none" baseline="0">
              <a:solidFill>
                <a:srgbClr val="FF0000"/>
              </a:solidFill>
              <a:latin typeface="Calibri"/>
              <a:ea typeface="Calibri"/>
              <a:cs typeface="Calibri"/>
            </a:rPr>
            <a:t>EZ Setup</a:t>
          </a:r>
          <a:r>
            <a:rPr lang="en-US" cap="none" sz="1100" b="0" i="0" u="none" baseline="0">
              <a:solidFill>
                <a:srgbClr val="000000"/>
              </a:solidFill>
              <a:latin typeface="Calibri"/>
              <a:ea typeface="Calibri"/>
              <a:cs typeface="Calibri"/>
            </a:rPr>
            <a:t>" built-in function "</a:t>
          </a:r>
          <a:r>
            <a:rPr lang="en-US" cap="none" sz="1100" b="1" i="0" u="none" baseline="0">
              <a:solidFill>
                <a:srgbClr val="000000"/>
              </a:solidFill>
              <a:latin typeface="Calibri"/>
              <a:ea typeface="Calibri"/>
              <a:cs typeface="Calibri"/>
            </a:rPr>
            <a:t>vleP2</a:t>
          </a:r>
          <a:r>
            <a:rPr lang="en-US" cap="none" sz="1100" b="0" i="0" u="none" baseline="0">
              <a:solidFill>
                <a:srgbClr val="000000"/>
              </a:solidFill>
              <a:latin typeface="Calibri"/>
              <a:ea typeface="Calibri"/>
              <a:cs typeface="Calibri"/>
            </a:rPr>
            <a:t>" is used to find the bubble- and dew-point pressures at a constant temperature of 150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C and different total mole fractions of benzene.  Worksheet "</a:t>
          </a:r>
          <a:r>
            <a:rPr lang="en-US" cap="none" sz="1100" b="1" i="0" u="none" baseline="0">
              <a:solidFill>
                <a:srgbClr val="000000"/>
              </a:solidFill>
              <a:latin typeface="Calibri"/>
              <a:ea typeface="Calibri"/>
              <a:cs typeface="Calibri"/>
            </a:rPr>
            <a:t>P-alg</a:t>
          </a:r>
          <a:r>
            <a:rPr lang="en-US" cap="none" sz="1100" b="0" i="0" u="none" baseline="0">
              <a:solidFill>
                <a:srgbClr val="000000"/>
              </a:solidFill>
              <a:latin typeface="Calibri"/>
              <a:ea typeface="Calibri"/>
              <a:cs typeface="Calibri"/>
            </a:rPr>
            <a:t>" in conjunction with the Excel </a:t>
          </a:r>
          <a:r>
            <a:rPr lang="en-US" cap="none" sz="1100" b="1" i="0" u="none" baseline="0">
              <a:solidFill>
                <a:srgbClr val="000000"/>
              </a:solidFill>
              <a:latin typeface="Calibri"/>
              <a:ea typeface="Calibri"/>
              <a:cs typeface="Calibri"/>
            </a:rPr>
            <a:t>SolverTable</a:t>
          </a:r>
          <a:r>
            <a:rPr lang="en-US" cap="none" sz="1100" b="0" i="0" u="none" baseline="0">
              <a:solidFill>
                <a:srgbClr val="000000"/>
              </a:solidFill>
              <a:latin typeface="Calibri"/>
              <a:ea typeface="Calibri"/>
              <a:cs typeface="Calibri"/>
            </a:rPr>
            <a:t> add-in are used to generate a one-way table of the total mole fraction of benzene (</a:t>
          </a:r>
          <a:r>
            <a:rPr lang="en-US" cap="none" sz="1100" b="1" i="0" u="none" baseline="0">
              <a:solidFill>
                <a:srgbClr val="000000"/>
              </a:solidFill>
              <a:latin typeface="Calibri"/>
              <a:ea typeface="Calibri"/>
              <a:cs typeface="Calibri"/>
            </a:rPr>
            <a:t>zBZ</a:t>
          </a:r>
          <a:r>
            <a:rPr lang="en-US" cap="none" sz="1100" b="0" i="0" u="none" baseline="0">
              <a:solidFill>
                <a:srgbClr val="000000"/>
              </a:solidFill>
              <a:latin typeface="Calibri"/>
              <a:ea typeface="Calibri"/>
              <a:cs typeface="Calibri"/>
            </a:rPr>
            <a:t>) versus the bubble- and dew-point pressures (</a:t>
          </a:r>
          <a:r>
            <a:rPr lang="en-US" cap="none" sz="1100" b="1" i="0" u="none" baseline="0">
              <a:solidFill>
                <a:srgbClr val="000000"/>
              </a:solidFill>
              <a:latin typeface="Calibri"/>
              <a:ea typeface="Calibri"/>
              <a:cs typeface="Calibri"/>
            </a:rPr>
            <a:t>Pbp</a:t>
          </a:r>
          <a:r>
            <a:rPr lang="en-US" cap="none" sz="1100" b="0" i="0" u="none" baseline="0">
              <a:solidFill>
                <a:srgbClr val="000000"/>
              </a:solidFill>
              <a:latin typeface="Calibri"/>
              <a:ea typeface="Calibri"/>
              <a:cs typeface="Calibri"/>
            </a:rPr>
            <a:t> and </a:t>
          </a:r>
          <a:r>
            <a:rPr lang="en-US" cap="none" sz="1100" b="1" i="0" u="none" baseline="0">
              <a:solidFill>
                <a:srgbClr val="000000"/>
              </a:solidFill>
              <a:latin typeface="Calibri"/>
              <a:ea typeface="Calibri"/>
              <a:cs typeface="Calibri"/>
            </a:rPr>
            <a:t>Pdp</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as shown in Worksheet "</a:t>
          </a:r>
          <a:r>
            <a:rPr lang="en-US" cap="none" sz="1100" b="1" i="0" u="none" baseline="0">
              <a:solidFill>
                <a:srgbClr val="000000"/>
              </a:solidFill>
              <a:latin typeface="Calibri"/>
              <a:ea typeface="Calibri"/>
              <a:cs typeface="Calibri"/>
            </a:rPr>
            <a:t>STS_2</a:t>
          </a:r>
          <a:r>
            <a:rPr lang="en-US" cap="none" sz="1100" b="0" i="0" u="none" baseline="0">
              <a:solidFill>
                <a:srgbClr val="000000"/>
              </a:solidFill>
              <a:latin typeface="Calibri"/>
              <a:ea typeface="Calibri"/>
              <a:cs typeface="Calibri"/>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9525</xdr:rowOff>
    </xdr:from>
    <xdr:to>
      <xdr:col>14</xdr:col>
      <xdr:colOff>9525</xdr:colOff>
      <xdr:row>24</xdr:row>
      <xdr:rowOff>0</xdr:rowOff>
    </xdr:to>
    <xdr:graphicFrame>
      <xdr:nvGraphicFramePr>
        <xdr:cNvPr id="1" name="Chart 3"/>
        <xdr:cNvGraphicFramePr/>
      </xdr:nvGraphicFramePr>
      <xdr:xfrm>
        <a:off x="2438400" y="762000"/>
        <a:ext cx="6105525" cy="3800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0</xdr:colOff>
      <xdr:row>58</xdr:row>
      <xdr:rowOff>47625</xdr:rowOff>
    </xdr:from>
    <xdr:to>
      <xdr:col>18</xdr:col>
      <xdr:colOff>0</xdr:colOff>
      <xdr:row>73</xdr:row>
      <xdr:rowOff>142875</xdr:rowOff>
    </xdr:to>
    <xdr:graphicFrame>
      <xdr:nvGraphicFramePr>
        <xdr:cNvPr id="1" name="STS_1_Chart"/>
        <xdr:cNvGraphicFramePr/>
      </xdr:nvGraphicFramePr>
      <xdr:xfrm>
        <a:off x="6096000" y="11306175"/>
        <a:ext cx="4876800" cy="2952750"/>
      </xdr:xfrm>
      <a:graphic>
        <a:graphicData uri="http://schemas.openxmlformats.org/drawingml/2006/chart">
          <c:chart xmlns:c="http://schemas.openxmlformats.org/drawingml/2006/chart" r:id="rId1"/>
        </a:graphicData>
      </a:graphic>
    </xdr:graphicFrame>
    <xdr:clientData/>
  </xdr:twoCellAnchor>
  <xdr:twoCellAnchor editAs="absolute">
    <xdr:from>
      <xdr:col>12</xdr:col>
      <xdr:colOff>0</xdr:colOff>
      <xdr:row>3</xdr:row>
      <xdr:rowOff>28575</xdr:rowOff>
    </xdr:from>
    <xdr:to>
      <xdr:col>16</xdr:col>
      <xdr:colOff>0</xdr:colOff>
      <xdr:row>6</xdr:row>
      <xdr:rowOff>133350</xdr:rowOff>
    </xdr:to>
    <xdr:sp>
      <xdr:nvSpPr>
        <xdr:cNvPr id="2" name="TextBox 2"/>
        <xdr:cNvSpPr txBox="1">
          <a:spLocks noChangeArrowheads="1"/>
        </xdr:cNvSpPr>
      </xdr:nvSpPr>
      <xdr:spPr>
        <a:xfrm>
          <a:off x="7315200" y="600075"/>
          <a:ext cx="2438400" cy="885825"/>
        </a:xfrm>
        <a:prstGeom prst="rect">
          <a:avLst/>
        </a:prstGeom>
        <a:solidFill>
          <a:srgbClr val="FFFFFF"/>
        </a:solidFill>
        <a:ln w="15875" cmpd="sng">
          <a:solidFill>
            <a:srgbClr val="5B9BD5"/>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When you select an output from the dropdown list in cell $K$4, the chart will adapt to that output.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4</xdr:row>
      <xdr:rowOff>9525</xdr:rowOff>
    </xdr:from>
    <xdr:to>
      <xdr:col>13</xdr:col>
      <xdr:colOff>600075</xdr:colOff>
      <xdr:row>23</xdr:row>
      <xdr:rowOff>0</xdr:rowOff>
    </xdr:to>
    <xdr:graphicFrame>
      <xdr:nvGraphicFramePr>
        <xdr:cNvPr id="1" name="Chart 3"/>
        <xdr:cNvGraphicFramePr/>
      </xdr:nvGraphicFramePr>
      <xdr:xfrm>
        <a:off x="2428875" y="771525"/>
        <a:ext cx="6096000" cy="36099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0</xdr:colOff>
      <xdr:row>58</xdr:row>
      <xdr:rowOff>47625</xdr:rowOff>
    </xdr:from>
    <xdr:to>
      <xdr:col>18</xdr:col>
      <xdr:colOff>0</xdr:colOff>
      <xdr:row>73</xdr:row>
      <xdr:rowOff>142875</xdr:rowOff>
    </xdr:to>
    <xdr:graphicFrame>
      <xdr:nvGraphicFramePr>
        <xdr:cNvPr id="1" name="STS_2_Chart"/>
        <xdr:cNvGraphicFramePr/>
      </xdr:nvGraphicFramePr>
      <xdr:xfrm>
        <a:off x="6096000" y="11296650"/>
        <a:ext cx="4876800" cy="2952750"/>
      </xdr:xfrm>
      <a:graphic>
        <a:graphicData uri="http://schemas.openxmlformats.org/drawingml/2006/chart">
          <c:chart xmlns:c="http://schemas.openxmlformats.org/drawingml/2006/chart" r:id="rId1"/>
        </a:graphicData>
      </a:graphic>
    </xdr:graphicFrame>
    <xdr:clientData/>
  </xdr:twoCellAnchor>
  <xdr:twoCellAnchor editAs="absolute">
    <xdr:from>
      <xdr:col>12</xdr:col>
      <xdr:colOff>0</xdr:colOff>
      <xdr:row>3</xdr:row>
      <xdr:rowOff>28575</xdr:rowOff>
    </xdr:from>
    <xdr:to>
      <xdr:col>16</xdr:col>
      <xdr:colOff>0</xdr:colOff>
      <xdr:row>6</xdr:row>
      <xdr:rowOff>133350</xdr:rowOff>
    </xdr:to>
    <xdr:sp>
      <xdr:nvSpPr>
        <xdr:cNvPr id="2" name="TextBox 2"/>
        <xdr:cNvSpPr txBox="1">
          <a:spLocks noChangeArrowheads="1"/>
        </xdr:cNvSpPr>
      </xdr:nvSpPr>
      <xdr:spPr>
        <a:xfrm>
          <a:off x="7315200" y="600075"/>
          <a:ext cx="2438400" cy="876300"/>
        </a:xfrm>
        <a:prstGeom prst="rect">
          <a:avLst/>
        </a:prstGeom>
        <a:solidFill>
          <a:srgbClr val="FFFFFF"/>
        </a:solidFill>
        <a:ln w="15875" cmpd="sng">
          <a:solidFill>
            <a:srgbClr val="5B9BD5"/>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When you select an output from the dropdown list in cell $K$4, the chart will adapt to that output.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hyperlink" Target="http://kelley.iu.edu/albright/Free_downloads.htm" TargetMode="External" /><Relationship Id="rId2" Type="http://schemas.openxmlformats.org/officeDocument/2006/relationships/comments" Target="../comments13.xml" /><Relationship Id="rId3" Type="http://schemas.openxmlformats.org/officeDocument/2006/relationships/vmlDrawing" Target="../drawings/vmlDrawing7.vml" /><Relationship Id="rId4"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departments.bucknell.edu/chem_eng/cheg200/CinChE_Manual/Ch00/examples/ezSetup/ezSetup_vleAlgorithms.pdf" TargetMode="External" /><Relationship Id="rId2" Type="http://schemas.openxmlformats.org/officeDocument/2006/relationships/comments" Target="../comments16.xml" /><Relationship Id="rId3" Type="http://schemas.openxmlformats.org/officeDocument/2006/relationships/vmlDrawing" Target="../drawings/vmlDrawing9.vml" /><Relationship Id="rId4"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hyperlink" Target="http://kelley.iu.edu/albright/Free_downloads.htm"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epartments.bucknell.edu/chem_eng/cheg200/CinChE_Manual/Ch00/examples/ezSetup/ezSetup_vleAlgorithms.pdf"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pageSetUpPr fitToPage="1"/>
  </sheetPr>
  <dimension ref="M2:M51"/>
  <sheetViews>
    <sheetView tabSelected="1" zoomScalePageLayoutView="0" workbookViewId="0" topLeftCell="A1">
      <selection activeCell="A1" sqref="A1"/>
    </sheetView>
  </sheetViews>
  <sheetFormatPr defaultColWidth="9.140625" defaultRowHeight="15"/>
  <cols>
    <col min="1" max="1" width="4.57421875" style="0" customWidth="1"/>
    <col min="12" max="12" width="4.57421875" style="0" customWidth="1"/>
  </cols>
  <sheetData>
    <row r="2" ht="14.25">
      <c r="M2" t="s">
        <v>130</v>
      </c>
    </row>
    <row r="3" ht="14.25">
      <c r="M3" t="s">
        <v>131</v>
      </c>
    </row>
    <row r="4" ht="14.25">
      <c r="M4" t="s">
        <v>132</v>
      </c>
    </row>
    <row r="5" ht="14.25">
      <c r="M5" t="s">
        <v>133</v>
      </c>
    </row>
    <row r="6" ht="14.25">
      <c r="M6" t="s">
        <v>134</v>
      </c>
    </row>
    <row r="7" ht="14.25">
      <c r="M7" t="s">
        <v>135</v>
      </c>
    </row>
    <row r="51" ht="14.25">
      <c r="M51" s="34"/>
    </row>
  </sheetData>
  <sheetProtection/>
  <printOptions horizontalCentered="1"/>
  <pageMargins left="0.7" right="0.7" top="0.75" bottom="0.75" header="0.3" footer="0.3"/>
  <pageSetup fitToHeight="1" fitToWidth="1" horizontalDpi="300" verticalDpi="300" orientation="portrait" scale="93" r:id="rId2"/>
  <headerFooter>
    <oddHeader>&amp;L&amp;10CHEG 200&amp;C&amp;10F-R Problem 6.46, Second Edition
&amp;R&amp;10&amp;D &amp;T</oddHeader>
    <oddFooter>&amp;L&amp;10EZ Setup v1.2&amp;C&amp;10Page &amp;P of &amp;N&amp;R&amp;10&amp;F</oddFooter>
  </headerFooter>
  <drawing r:id="rId1"/>
</worksheet>
</file>

<file path=xl/worksheets/sheet10.xml><?xml version="1.0" encoding="utf-8"?>
<worksheet xmlns="http://schemas.openxmlformats.org/spreadsheetml/2006/main" xmlns:r="http://schemas.openxmlformats.org/officeDocument/2006/relationships">
  <sheetPr codeName="Sheet6"/>
  <dimension ref="A1:B15"/>
  <sheetViews>
    <sheetView zoomScalePageLayoutView="0" workbookViewId="0" topLeftCell="A1">
      <selection activeCell="A1" sqref="A1"/>
    </sheetView>
  </sheetViews>
  <sheetFormatPr defaultColWidth="9.140625" defaultRowHeight="15"/>
  <sheetData>
    <row r="1" ht="14.25">
      <c r="A1">
        <v>1</v>
      </c>
    </row>
    <row r="2" ht="14.25">
      <c r="A2" t="s">
        <v>95</v>
      </c>
    </row>
    <row r="3" ht="14.25">
      <c r="A3">
        <v>1</v>
      </c>
    </row>
    <row r="4" ht="14.25">
      <c r="A4">
        <v>0</v>
      </c>
    </row>
    <row r="5" ht="14.25">
      <c r="A5">
        <v>1</v>
      </c>
    </row>
    <row r="6" ht="14.25">
      <c r="A6">
        <v>0.02</v>
      </c>
    </row>
    <row r="8" spans="1:2" ht="14.25">
      <c r="A8" s="20"/>
      <c r="B8" s="20"/>
    </row>
    <row r="9" ht="14.25">
      <c r="A9" t="s">
        <v>96</v>
      </c>
    </row>
    <row r="10" ht="14.25">
      <c r="A10" t="s">
        <v>97</v>
      </c>
    </row>
    <row r="15" ht="14.25">
      <c r="B15" s="20"/>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B15"/>
  <sheetViews>
    <sheetView zoomScalePageLayoutView="0" workbookViewId="0" topLeftCell="A1">
      <selection activeCell="A1" sqref="A1"/>
    </sheetView>
  </sheetViews>
  <sheetFormatPr defaultColWidth="9.140625" defaultRowHeight="15"/>
  <sheetData>
    <row r="1" ht="14.25">
      <c r="A1">
        <v>1</v>
      </c>
    </row>
    <row r="2" ht="14.25">
      <c r="A2" t="s">
        <v>95</v>
      </c>
    </row>
    <row r="3" ht="14.25">
      <c r="A3">
        <v>1</v>
      </c>
    </row>
    <row r="4" ht="14.25">
      <c r="A4">
        <v>0</v>
      </c>
    </row>
    <row r="5" ht="14.25">
      <c r="A5">
        <v>1</v>
      </c>
    </row>
    <row r="6" ht="14.25">
      <c r="A6">
        <v>0.02</v>
      </c>
    </row>
    <row r="8" spans="1:2" ht="14.25">
      <c r="A8" s="20"/>
      <c r="B8" s="20"/>
    </row>
    <row r="9" ht="14.25">
      <c r="A9" t="s">
        <v>100</v>
      </c>
    </row>
    <row r="10" ht="14.25">
      <c r="A10" t="s">
        <v>97</v>
      </c>
    </row>
    <row r="15" ht="14.25">
      <c r="B15" s="20"/>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B15"/>
  <sheetViews>
    <sheetView zoomScalePageLayoutView="0" workbookViewId="0" topLeftCell="A1">
      <selection activeCell="A1" sqref="A1"/>
    </sheetView>
  </sheetViews>
  <sheetFormatPr defaultColWidth="9.140625" defaultRowHeight="15"/>
  <sheetData>
    <row r="1" ht="14.25">
      <c r="A1">
        <v>1</v>
      </c>
    </row>
    <row r="2" ht="14.25">
      <c r="A2" t="s">
        <v>95</v>
      </c>
    </row>
    <row r="3" ht="14.25">
      <c r="A3">
        <v>1</v>
      </c>
    </row>
    <row r="4" ht="14.25">
      <c r="A4">
        <v>0</v>
      </c>
    </row>
    <row r="5" ht="14.25">
      <c r="A5">
        <v>1</v>
      </c>
    </row>
    <row r="6" ht="14.25">
      <c r="A6">
        <v>0.02</v>
      </c>
    </row>
    <row r="8" spans="1:2" ht="14.25">
      <c r="A8" s="20"/>
      <c r="B8" s="20"/>
    </row>
    <row r="9" ht="14.25">
      <c r="A9" t="s">
        <v>96</v>
      </c>
    </row>
    <row r="10" ht="14.25">
      <c r="A10" t="s">
        <v>97</v>
      </c>
    </row>
    <row r="15" ht="14.25">
      <c r="B15" s="20"/>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K55"/>
  <sheetViews>
    <sheetView zoomScalePageLayoutView="0" workbookViewId="0" topLeftCell="A1">
      <selection activeCell="J1" sqref="J1"/>
    </sheetView>
  </sheetViews>
  <sheetFormatPr defaultColWidth="9.140625" defaultRowHeight="15"/>
  <sheetData>
    <row r="1" spans="1:11" ht="15">
      <c r="A1" s="21" t="s">
        <v>109</v>
      </c>
      <c r="K1" s="48" t="str">
        <f>CONCATENATE("Sensitivity of ",$K$4," to ","Input")</f>
        <v>Sensitivity of Tbp to Input</v>
      </c>
    </row>
    <row r="2" spans="1:2" ht="15">
      <c r="A2" s="34" t="s">
        <v>60</v>
      </c>
      <c r="B2" t="s">
        <v>99</v>
      </c>
    </row>
    <row r="3" spans="1:11" ht="15">
      <c r="A3" t="s">
        <v>98</v>
      </c>
      <c r="K3" t="s">
        <v>126</v>
      </c>
    </row>
    <row r="4" spans="1:11" ht="31.5">
      <c r="A4" s="16" t="str">
        <f>'T-alg'!A12</f>
        <v>zBZ</v>
      </c>
      <c r="B4" s="44" t="str">
        <f>'T-alg'!A6</f>
        <v>Tbp</v>
      </c>
      <c r="C4" s="44" t="str">
        <f>'T-alg'!A7</f>
        <v>Tdp</v>
      </c>
      <c r="J4" s="48">
        <f>MATCH($K$4,OutputAddresses,0)</f>
        <v>1</v>
      </c>
      <c r="K4" s="47" t="s">
        <v>81</v>
      </c>
    </row>
    <row r="5" spans="1:11" ht="15">
      <c r="A5" s="46">
        <v>0</v>
      </c>
      <c r="B5" s="22">
        <v>145.178446387434</v>
      </c>
      <c r="C5" s="23">
        <v>145.178446387434</v>
      </c>
      <c r="K5">
        <f>INDEX(OutputValues,1,$J$4)</f>
        <v>145.178446387434</v>
      </c>
    </row>
    <row r="6" spans="1:11" ht="15">
      <c r="A6" s="46">
        <v>0.019999999552965164</v>
      </c>
      <c r="B6" s="24">
        <v>142.13087122275087</v>
      </c>
      <c r="C6" s="25">
        <v>144.57059829906598</v>
      </c>
      <c r="K6">
        <f>INDEX(OutputValues,2,$J$4)</f>
        <v>142.13087122275087</v>
      </c>
    </row>
    <row r="7" spans="1:11" ht="15">
      <c r="A7" s="46">
        <v>0.03999999910593033</v>
      </c>
      <c r="B7" s="24">
        <v>139.2442779084927</v>
      </c>
      <c r="C7" s="25">
        <v>143.95369304823697</v>
      </c>
      <c r="K7">
        <f>INDEX(OutputValues,3,$J$4)</f>
        <v>139.2442779084927</v>
      </c>
    </row>
    <row r="8" spans="1:11" ht="15">
      <c r="A8" s="46">
        <v>0.05999999865889549</v>
      </c>
      <c r="B8" s="24">
        <v>136.50804512769665</v>
      </c>
      <c r="C8" s="25">
        <v>143.3274203253125</v>
      </c>
      <c r="K8">
        <f>INDEX(OutputValues,4,$J$4)</f>
        <v>136.50804512769665</v>
      </c>
    </row>
    <row r="9" spans="1:11" ht="15">
      <c r="A9" s="46">
        <v>0.07999999821186066</v>
      </c>
      <c r="B9" s="24">
        <v>133.91204999825015</v>
      </c>
      <c r="C9" s="25">
        <v>142.69144848687048</v>
      </c>
      <c r="K9">
        <f>INDEX(OutputValues,5,$J$4)</f>
        <v>133.91204999825015</v>
      </c>
    </row>
    <row r="10" spans="1:11" ht="15">
      <c r="A10" s="46">
        <v>0.09999999403953552</v>
      </c>
      <c r="B10" s="24">
        <v>131.4467262559482</v>
      </c>
      <c r="C10" s="25">
        <v>142.04543037400722</v>
      </c>
      <c r="K10">
        <f>INDEX(OutputValues,6,$J$4)</f>
        <v>131.4467262559482</v>
      </c>
    </row>
    <row r="11" spans="1:11" ht="15">
      <c r="A11" s="46">
        <v>0.11999999731779099</v>
      </c>
      <c r="B11" s="24">
        <v>129.10309722489131</v>
      </c>
      <c r="C11" s="25">
        <v>141.38899555459628</v>
      </c>
      <c r="K11">
        <f>INDEX(OutputValues,7,$J$4)</f>
        <v>129.10309722489131</v>
      </c>
    </row>
    <row r="12" spans="1:11" ht="15">
      <c r="A12" s="46">
        <v>0.14000000059604645</v>
      </c>
      <c r="B12" s="24">
        <v>126.8727845449444</v>
      </c>
      <c r="C12" s="25">
        <v>140.72175614159434</v>
      </c>
      <c r="K12">
        <f>INDEX(OutputValues,8,$J$4)</f>
        <v>126.8727845449444</v>
      </c>
    </row>
    <row r="13" spans="1:11" ht="15">
      <c r="A13" s="46">
        <v>0.1599999964237213</v>
      </c>
      <c r="B13" s="24">
        <v>124.74799944427808</v>
      </c>
      <c r="C13" s="25">
        <v>140.04329806558286</v>
      </c>
      <c r="K13">
        <f>INDEX(OutputValues,9,$J$4)</f>
        <v>124.74799944427808</v>
      </c>
    </row>
    <row r="14" spans="1:11" ht="15">
      <c r="A14" s="46">
        <v>0.17999999225139618</v>
      </c>
      <c r="B14" s="24">
        <v>122.72152431473437</v>
      </c>
      <c r="C14" s="25">
        <v>139.35318398392045</v>
      </c>
      <c r="K14">
        <f>INDEX(OutputValues,10,$J$4)</f>
        <v>122.72152431473437</v>
      </c>
    </row>
    <row r="15" spans="1:11" ht="15">
      <c r="A15" s="46">
        <v>0.19999998807907104</v>
      </c>
      <c r="B15" s="24">
        <v>120.78668362029812</v>
      </c>
      <c r="C15" s="25">
        <v>138.6509464927199</v>
      </c>
      <c r="K15">
        <f>INDEX(OutputValues,11,$J$4)</f>
        <v>120.78668362029812</v>
      </c>
    </row>
    <row r="16" spans="1:11" ht="15">
      <c r="A16" s="46">
        <v>0.2199999988079071</v>
      </c>
      <c r="B16" s="24">
        <v>118.93731383585146</v>
      </c>
      <c r="C16" s="25">
        <v>137.93609103600107</v>
      </c>
      <c r="K16">
        <f>INDEX(OutputValues,12,$J$4)</f>
        <v>118.93731383585146</v>
      </c>
    </row>
    <row r="17" spans="1:11" ht="15">
      <c r="A17" s="46">
        <v>0.23999999463558197</v>
      </c>
      <c r="B17" s="24">
        <v>117.16773435564532</v>
      </c>
      <c r="C17" s="25">
        <v>137.20809008738493</v>
      </c>
      <c r="K17">
        <f>INDEX(OutputValues,13,$J$4)</f>
        <v>117.16773435564532</v>
      </c>
    </row>
    <row r="18" spans="1:11" ht="15">
      <c r="A18" s="46">
        <v>0.25999999046325684</v>
      </c>
      <c r="B18" s="24">
        <v>115.47270773487767</v>
      </c>
      <c r="C18" s="25">
        <v>136.4663802409413</v>
      </c>
      <c r="K18">
        <f>INDEX(OutputValues,14,$J$4)</f>
        <v>115.47270773487767</v>
      </c>
    </row>
    <row r="19" spans="1:11" ht="15">
      <c r="A19" s="46">
        <v>0.2800000011920929</v>
      </c>
      <c r="B19" s="24">
        <v>113.84740574957716</v>
      </c>
      <c r="C19" s="25">
        <v>135.71035930203536</v>
      </c>
      <c r="K19">
        <f>INDEX(OutputValues,15,$J$4)</f>
        <v>113.84740574957716</v>
      </c>
    </row>
    <row r="20" spans="1:11" ht="15">
      <c r="A20" s="46">
        <v>0.29999998211860657</v>
      </c>
      <c r="B20" s="24">
        <v>112.28738612338041</v>
      </c>
      <c r="C20" s="25">
        <v>134.93938531761052</v>
      </c>
      <c r="K20">
        <f>INDEX(OutputValues,16,$J$4)</f>
        <v>112.28738612338041</v>
      </c>
    </row>
    <row r="21" spans="1:11" ht="15">
      <c r="A21" s="46">
        <v>0.3199999928474426</v>
      </c>
      <c r="B21" s="24">
        <v>110.788545981087</v>
      </c>
      <c r="C21" s="25">
        <v>134.15276590929443</v>
      </c>
      <c r="K21">
        <f>INDEX(OutputValues,17,$J$4)</f>
        <v>110.788545981087</v>
      </c>
    </row>
    <row r="22" spans="1:11" ht="15">
      <c r="A22" s="46">
        <v>0.3400000035762787</v>
      </c>
      <c r="B22" s="24">
        <v>109.34710924233052</v>
      </c>
      <c r="C22" s="25">
        <v>133.3497602128344</v>
      </c>
      <c r="K22">
        <f>INDEX(OutputValues,18,$J$4)</f>
        <v>109.34710924233052</v>
      </c>
    </row>
    <row r="23" spans="1:11" ht="15">
      <c r="A23" s="46">
        <v>0.35999998450279236</v>
      </c>
      <c r="B23" s="24">
        <v>107.95959268146215</v>
      </c>
      <c r="C23" s="25">
        <v>132.52957112035656</v>
      </c>
      <c r="K23">
        <f>INDEX(OutputValues,19,$J$4)</f>
        <v>107.95959268146215</v>
      </c>
    </row>
    <row r="24" spans="1:11" ht="15">
      <c r="A24" s="46">
        <v>0.3799999952316284</v>
      </c>
      <c r="B24" s="24">
        <v>106.62277295715216</v>
      </c>
      <c r="C24" s="25">
        <v>131.69133752262474</v>
      </c>
      <c r="K24">
        <f>INDEX(OutputValues,20,$J$4)</f>
        <v>106.62277295715216</v>
      </c>
    </row>
    <row r="25" spans="1:11" ht="15">
      <c r="A25" s="46">
        <v>0.3999999761581421</v>
      </c>
      <c r="B25" s="24">
        <v>105.33368079408415</v>
      </c>
      <c r="C25" s="25">
        <v>130.8341323696054</v>
      </c>
      <c r="K25">
        <f>INDEX(OutputValues,21,$J$4)</f>
        <v>105.33368079408415</v>
      </c>
    </row>
    <row r="26" spans="1:11" ht="15">
      <c r="A26" s="46">
        <v>0.41999998688697815</v>
      </c>
      <c r="B26" s="24">
        <v>104.08956316396835</v>
      </c>
      <c r="C26" s="25">
        <v>129.95694618526846</v>
      </c>
      <c r="K26">
        <f>INDEX(OutputValues,22,$J$4)</f>
        <v>104.08956316396835</v>
      </c>
    </row>
    <row r="27" spans="1:11" ht="15">
      <c r="A27" s="46">
        <v>0.4399999976158142</v>
      </c>
      <c r="B27" s="24">
        <v>102.88787455808308</v>
      </c>
      <c r="C27" s="25">
        <v>129.05868706758704</v>
      </c>
      <c r="K27">
        <f>INDEX(OutputValues,23,$J$4)</f>
        <v>102.88787455808308</v>
      </c>
    </row>
    <row r="28" spans="1:11" ht="15">
      <c r="A28" s="46">
        <v>0.4599999785423279</v>
      </c>
      <c r="B28" s="24">
        <v>101.72626050207562</v>
      </c>
      <c r="C28" s="25">
        <v>128.13817002164393</v>
      </c>
      <c r="K28">
        <f>INDEX(OutputValues,24,$J$4)</f>
        <v>101.72626050207562</v>
      </c>
    </row>
    <row r="29" spans="1:11" ht="15">
      <c r="A29" s="46">
        <v>0.47999998927116394</v>
      </c>
      <c r="B29" s="24">
        <v>100.60252749471617</v>
      </c>
      <c r="C29" s="25">
        <v>127.1940936864088</v>
      </c>
      <c r="K29">
        <f>INDEX(OutputValues,25,$J$4)</f>
        <v>100.60252749471617</v>
      </c>
    </row>
    <row r="30" spans="1:11" ht="15">
      <c r="A30" s="46">
        <v>0.5</v>
      </c>
      <c r="B30" s="24">
        <v>99.51464688676823</v>
      </c>
      <c r="C30" s="25">
        <v>126.22504130445606</v>
      </c>
      <c r="K30">
        <f>INDEX(OutputValues,26,$J$4)</f>
        <v>99.51464688676823</v>
      </c>
    </row>
    <row r="31" spans="1:11" ht="15">
      <c r="A31" s="46">
        <v>0.5199999809265137</v>
      </c>
      <c r="B31" s="24">
        <v>98.46073354720149</v>
      </c>
      <c r="C31" s="25">
        <v>125.22945647902442</v>
      </c>
      <c r="K31">
        <f>INDEX(OutputValues,27,$J$4)</f>
        <v>98.46073354720149</v>
      </c>
    </row>
    <row r="32" spans="1:11" ht="15">
      <c r="A32" s="46">
        <v>0.5399999618530273</v>
      </c>
      <c r="B32" s="24">
        <v>97.43902743855695</v>
      </c>
      <c r="C32" s="25">
        <v>124.20562474938261</v>
      </c>
      <c r="K32">
        <f>INDEX(OutputValues,28,$J$4)</f>
        <v>97.43902743855695</v>
      </c>
    </row>
    <row r="33" spans="1:11" ht="15">
      <c r="A33" s="46">
        <v>0.5600000023841858</v>
      </c>
      <c r="B33" s="24">
        <v>96.44788973807665</v>
      </c>
      <c r="C33" s="25">
        <v>123.1516474084537</v>
      </c>
      <c r="K33">
        <f>INDEX(OutputValues,29,$J$4)</f>
        <v>96.44788973807665</v>
      </c>
    </row>
    <row r="34" spans="1:11" ht="15">
      <c r="A34" s="46">
        <v>0.5799999833106995</v>
      </c>
      <c r="B34" s="24">
        <v>95.48580186798621</v>
      </c>
      <c r="C34" s="25">
        <v>122.06542986620389</v>
      </c>
      <c r="K34">
        <f>INDEX(OutputValues,30,$J$4)</f>
        <v>95.48580186798621</v>
      </c>
    </row>
    <row r="35" spans="1:11" ht="15">
      <c r="A35" s="46">
        <v>0.5999999642372131</v>
      </c>
      <c r="B35" s="24">
        <v>94.55133543424866</v>
      </c>
      <c r="C35" s="25">
        <v>120.94462928489173</v>
      </c>
      <c r="K35">
        <f>INDEX(OutputValues,31,$J$4)</f>
        <v>94.55133543424866</v>
      </c>
    </row>
    <row r="36" spans="1:11" ht="15">
      <c r="A36" s="46">
        <v>0.6200000047683716</v>
      </c>
      <c r="B36" s="24">
        <v>93.64315804487025</v>
      </c>
      <c r="C36" s="25">
        <v>119.78662742697496</v>
      </c>
      <c r="K36">
        <f>INDEX(OutputValues,32,$J$4)</f>
        <v>93.64315804487025</v>
      </c>
    </row>
    <row r="37" spans="1:11" ht="15">
      <c r="A37" s="46">
        <v>0.6399999856948853</v>
      </c>
      <c r="B37" s="24">
        <v>92.76003040074768</v>
      </c>
      <c r="C37" s="25">
        <v>118.58848992697101</v>
      </c>
      <c r="K37">
        <f>INDEX(OutputValues,33,$J$4)</f>
        <v>92.76003040074768</v>
      </c>
    </row>
    <row r="38" spans="1:11" ht="15">
      <c r="A38" s="46">
        <v>0.6599999666213989</v>
      </c>
      <c r="B38" s="24">
        <v>91.90078496188069</v>
      </c>
      <c r="C38" s="25">
        <v>117.34689356263664</v>
      </c>
      <c r="K38">
        <f>INDEX(OutputValues,34,$J$4)</f>
        <v>91.90078496188069</v>
      </c>
    </row>
    <row r="39" spans="1:11" ht="15">
      <c r="A39" s="46">
        <v>0.6800000071525574</v>
      </c>
      <c r="B39" s="24">
        <v>91.0643259473719</v>
      </c>
      <c r="C39" s="25">
        <v>116.05806128388761</v>
      </c>
      <c r="K39">
        <f>INDEX(OutputValues,35,$J$4)</f>
        <v>91.0643259473719</v>
      </c>
    </row>
    <row r="40" spans="1:11" ht="15">
      <c r="A40" s="46">
        <v>0.699999988079071</v>
      </c>
      <c r="B40" s="24">
        <v>90.24963418401512</v>
      </c>
      <c r="C40" s="25">
        <v>114.71768948397869</v>
      </c>
      <c r="K40">
        <f>INDEX(OutputValues,36,$J$4)</f>
        <v>90.24963418401512</v>
      </c>
    </row>
    <row r="41" spans="1:11" ht="15">
      <c r="A41" s="46">
        <v>0.7199999690055847</v>
      </c>
      <c r="B41" s="24">
        <v>89.4557457725077</v>
      </c>
      <c r="C41" s="25">
        <v>113.32081320875568</v>
      </c>
      <c r="K41">
        <f>INDEX(OutputValues,37,$J$4)</f>
        <v>89.4557457725077</v>
      </c>
    </row>
    <row r="42" spans="1:11" ht="15">
      <c r="A42" s="46">
        <v>0.7400000095367432</v>
      </c>
      <c r="B42" s="24">
        <v>88.68175402688605</v>
      </c>
      <c r="C42" s="25">
        <v>111.86167233562566</v>
      </c>
      <c r="K42">
        <f>INDEX(OutputValues,38,$J$4)</f>
        <v>88.68175402688605</v>
      </c>
    </row>
    <row r="43" spans="1:11" ht="15">
      <c r="A43" s="46">
        <v>0.7599999904632568</v>
      </c>
      <c r="B43" s="24">
        <v>87.92681141396048</v>
      </c>
      <c r="C43" s="25">
        <v>110.33354575184609</v>
      </c>
      <c r="K43">
        <f>INDEX(OutputValues,39,$J$4)</f>
        <v>87.92681141396048</v>
      </c>
    </row>
    <row r="44" spans="1:11" ht="15">
      <c r="A44" s="46">
        <v>0.7799999713897705</v>
      </c>
      <c r="B44" s="24">
        <v>87.19011500755137</v>
      </c>
      <c r="C44" s="25">
        <v>108.72848371246457</v>
      </c>
      <c r="K44">
        <f>INDEX(OutputValues,40,$J$4)</f>
        <v>87.19011500755137</v>
      </c>
    </row>
    <row r="45" spans="1:11" ht="15">
      <c r="A45" s="46">
        <v>0.7999999523162842</v>
      </c>
      <c r="B45" s="24">
        <v>86.47091036735956</v>
      </c>
      <c r="C45" s="25">
        <v>107.03700237927265</v>
      </c>
      <c r="K45">
        <f>INDEX(OutputValues,41,$J$4)</f>
        <v>86.47091036735956</v>
      </c>
    </row>
    <row r="46" spans="1:11" ht="15">
      <c r="A46" s="46">
        <v>0.8199999928474426</v>
      </c>
      <c r="B46" s="24">
        <v>85.76848184179022</v>
      </c>
      <c r="C46" s="25">
        <v>105.24763678098809</v>
      </c>
      <c r="K46">
        <f>INDEX(OutputValues,42,$J$4)</f>
        <v>85.76848184179022</v>
      </c>
    </row>
    <row r="47" spans="1:11" ht="15">
      <c r="A47" s="46">
        <v>0.8399999737739563</v>
      </c>
      <c r="B47" s="24">
        <v>85.08216032569356</v>
      </c>
      <c r="C47" s="25">
        <v>103.34635510381999</v>
      </c>
      <c r="K47">
        <f>INDEX(OutputValues,43,$J$4)</f>
        <v>85.08216032569356</v>
      </c>
    </row>
    <row r="48" spans="1:11" ht="15">
      <c r="A48" s="46">
        <v>0.85999995470047</v>
      </c>
      <c r="B48" s="24">
        <v>84.41130968431865</v>
      </c>
      <c r="C48" s="25">
        <v>101.31565491465716</v>
      </c>
      <c r="K48">
        <f>INDEX(OutputValues,44,$J$4)</f>
        <v>84.41130968431865</v>
      </c>
    </row>
    <row r="49" spans="1:11" ht="15">
      <c r="A49" s="46">
        <v>0.8799999952316284</v>
      </c>
      <c r="B49" s="24">
        <v>83.75532578359552</v>
      </c>
      <c r="C49" s="25">
        <v>99.13330155846056</v>
      </c>
      <c r="K49">
        <f>INDEX(OutputValues,45,$J$4)</f>
        <v>83.75532578359552</v>
      </c>
    </row>
    <row r="50" spans="1:11" ht="15">
      <c r="A50" s="46">
        <v>0.8999999761581421</v>
      </c>
      <c r="B50" s="24">
        <v>83.11364327815863</v>
      </c>
      <c r="C50" s="25">
        <v>96.77040714768096</v>
      </c>
      <c r="K50">
        <f>INDEX(OutputValues,46,$J$4)</f>
        <v>83.11364327815863</v>
      </c>
    </row>
    <row r="51" spans="1:11" ht="15">
      <c r="A51" s="46">
        <v>0.9199999570846558</v>
      </c>
      <c r="B51" s="24">
        <v>82.48572203530018</v>
      </c>
      <c r="C51" s="25">
        <v>94.18829158636113</v>
      </c>
      <c r="K51">
        <f>INDEX(OutputValues,47,$J$4)</f>
        <v>82.48572203530018</v>
      </c>
    </row>
    <row r="52" spans="1:11" ht="15">
      <c r="A52" s="46">
        <v>0.9399999976158142</v>
      </c>
      <c r="B52" s="24">
        <v>81.87104810468774</v>
      </c>
      <c r="C52" s="25">
        <v>91.33333433935395</v>
      </c>
      <c r="K52">
        <f>INDEX(OutputValues,48,$J$4)</f>
        <v>81.87104810468774</v>
      </c>
    </row>
    <row r="53" spans="1:11" ht="15">
      <c r="A53" s="46">
        <v>0.9599999785423279</v>
      </c>
      <c r="B53" s="24">
        <v>81.26914050638767</v>
      </c>
      <c r="C53" s="25">
        <v>88.12772817492767</v>
      </c>
      <c r="K53">
        <f>INDEX(OutputValues,49,$J$4)</f>
        <v>81.26914050638767</v>
      </c>
    </row>
    <row r="54" spans="1:11" ht="15">
      <c r="A54" s="46">
        <v>0.9799999594688416</v>
      </c>
      <c r="B54" s="24">
        <v>80.67953765481847</v>
      </c>
      <c r="C54" s="25">
        <v>84.45133380888082</v>
      </c>
      <c r="K54">
        <f>INDEX(OutputValues,50,$J$4)</f>
        <v>80.67953765481847</v>
      </c>
    </row>
    <row r="55" spans="1:11" ht="15">
      <c r="A55" s="46">
        <v>1</v>
      </c>
      <c r="B55" s="26">
        <v>80.10180026790363</v>
      </c>
      <c r="C55" s="27">
        <v>80.10180026790361</v>
      </c>
      <c r="K55">
        <f>INDEX(OutputValues,51,$J$4)</f>
        <v>80.10180026790363</v>
      </c>
    </row>
  </sheetData>
  <sheetProtection/>
  <dataValidations count="1">
    <dataValidation type="list" allowBlank="1" showInputMessage="1" showErrorMessage="1" sqref="K4">
      <formula1>OutputAddresses</formula1>
    </dataValidation>
  </dataValidations>
  <hyperlinks>
    <hyperlink ref="A2" r:id="rId1" display="Click here"/>
  </hyperlinks>
  <printOptions/>
  <pageMargins left="0.7" right="0.7" top="0.75" bottom="0.75" header="0.3" footer="0.3"/>
  <pageSetup orientation="portrait" paperSize="9"/>
  <drawing r:id="rId4"/>
  <legacyDrawing r:id="rId3"/>
</worksheet>
</file>

<file path=xl/worksheets/sheet14.xml><?xml version="1.0" encoding="utf-8"?>
<worksheet xmlns="http://schemas.openxmlformats.org/spreadsheetml/2006/main" xmlns:r="http://schemas.openxmlformats.org/officeDocument/2006/relationships">
  <sheetPr codeName="Sheet8">
    <pageSetUpPr fitToPage="1"/>
  </sheetPr>
  <dimension ref="A1:C55"/>
  <sheetViews>
    <sheetView zoomScalePageLayoutView="0" workbookViewId="0" topLeftCell="A1">
      <selection activeCell="A1" sqref="A1"/>
    </sheetView>
  </sheetViews>
  <sheetFormatPr defaultColWidth="9.140625" defaultRowHeight="15"/>
  <sheetData>
    <row r="1" ht="15">
      <c r="A1" s="21"/>
    </row>
    <row r="2" spans="1:2" ht="15">
      <c r="A2" s="34"/>
      <c r="B2" t="s">
        <v>148</v>
      </c>
    </row>
    <row r="4" spans="1:3" ht="15">
      <c r="A4" s="1" t="s">
        <v>27</v>
      </c>
      <c r="B4" s="1" t="s">
        <v>103</v>
      </c>
      <c r="C4" s="1" t="s">
        <v>105</v>
      </c>
    </row>
    <row r="5" spans="1:3" ht="15">
      <c r="A5" s="45">
        <v>0</v>
      </c>
      <c r="B5" s="22">
        <v>863.1854369307518</v>
      </c>
      <c r="C5" s="23">
        <v>863.1854369307518</v>
      </c>
    </row>
    <row r="6" spans="1:3" ht="15">
      <c r="A6" s="45">
        <v>0.019999999552965164</v>
      </c>
      <c r="B6" s="24">
        <v>933.0137907864957</v>
      </c>
      <c r="C6" s="25">
        <v>877.2526442689789</v>
      </c>
    </row>
    <row r="7" spans="1:3" ht="15">
      <c r="A7" s="45">
        <v>0.03999999910593033</v>
      </c>
      <c r="B7" s="24">
        <v>1002.8421438293308</v>
      </c>
      <c r="C7" s="25">
        <v>891.7859500803049</v>
      </c>
    </row>
    <row r="8" spans="1:3" ht="15">
      <c r="A8" s="45">
        <v>0.05999999865889549</v>
      </c>
      <c r="B8" s="24">
        <v>1072.6704976850751</v>
      </c>
      <c r="C8" s="25">
        <v>906.8089108430895</v>
      </c>
    </row>
    <row r="9" spans="1:3" ht="15">
      <c r="A9" s="45">
        <v>0.07999999821186066</v>
      </c>
      <c r="B9" s="24">
        <v>1142.4988523537272</v>
      </c>
      <c r="C9" s="25">
        <v>922.3466950343327</v>
      </c>
    </row>
    <row r="10" spans="1:3" ht="15">
      <c r="A10" s="45">
        <v>0.09999999403953552</v>
      </c>
      <c r="B10" s="24">
        <v>1212.327192390018</v>
      </c>
      <c r="C10" s="25">
        <v>938.4262253887557</v>
      </c>
    </row>
    <row r="11" spans="1:3" ht="15">
      <c r="A11" s="45">
        <v>0.11999999731779099</v>
      </c>
      <c r="B11" s="24">
        <v>1282.1555600652155</v>
      </c>
      <c r="C11" s="25">
        <v>955.0763471709784</v>
      </c>
    </row>
    <row r="12" spans="1:3" ht="15">
      <c r="A12" s="45">
        <v>0.14000000059604645</v>
      </c>
      <c r="B12" s="24">
        <v>1351.9839261145958</v>
      </c>
      <c r="C12" s="25">
        <v>972.3279744991419</v>
      </c>
    </row>
    <row r="13" spans="1:3" ht="15">
      <c r="A13" s="45">
        <v>0.1599999964237213</v>
      </c>
      <c r="B13" s="24">
        <v>1421.8122669637946</v>
      </c>
      <c r="C13" s="25">
        <v>990.2142943850845</v>
      </c>
    </row>
    <row r="14" spans="1:3" ht="15">
      <c r="A14" s="45">
        <v>0.17999999225139618</v>
      </c>
      <c r="B14" s="24">
        <v>1491.640607812994</v>
      </c>
      <c r="C14" s="25">
        <v>1008.770997600508</v>
      </c>
    </row>
    <row r="15" spans="1:3" ht="15">
      <c r="A15" s="45">
        <v>0.19999998807907104</v>
      </c>
      <c r="B15" s="24">
        <v>1561.4689486621928</v>
      </c>
      <c r="C15" s="25">
        <v>1028.0364916591484</v>
      </c>
    </row>
    <row r="16" spans="1:3" ht="15">
      <c r="A16" s="45">
        <v>0.2199999988079071</v>
      </c>
      <c r="B16" s="24">
        <v>1631.2973415375714</v>
      </c>
      <c r="C16" s="25">
        <v>1048.052191838215</v>
      </c>
    </row>
    <row r="17" spans="1:3" ht="15">
      <c r="A17" s="45">
        <v>0.23999999463558197</v>
      </c>
      <c r="B17" s="24">
        <v>1701.1256823867707</v>
      </c>
      <c r="C17" s="25">
        <v>1068.862757734924</v>
      </c>
    </row>
    <row r="18" spans="1:3" ht="15">
      <c r="A18" s="45">
        <v>0.25999999046325684</v>
      </c>
      <c r="B18" s="24">
        <v>1770.9540240488782</v>
      </c>
      <c r="C18" s="25">
        <v>1090.5165127275654</v>
      </c>
    </row>
    <row r="19" spans="1:3" ht="15">
      <c r="A19" s="45">
        <v>0.2800000011920929</v>
      </c>
      <c r="B19" s="24">
        <v>1840.7824169242563</v>
      </c>
      <c r="C19" s="25">
        <v>1113.0657797069389</v>
      </c>
    </row>
    <row r="20" spans="1:3" ht="15">
      <c r="A20" s="45">
        <v>0.29999998211860657</v>
      </c>
      <c r="B20" s="24">
        <v>1910.6107057472768</v>
      </c>
      <c r="C20" s="25">
        <v>1136.5672306272454</v>
      </c>
    </row>
    <row r="21" spans="1:3" ht="15">
      <c r="A21" s="45">
        <v>0.3199999928474426</v>
      </c>
      <c r="B21" s="24">
        <v>1980.439098622655</v>
      </c>
      <c r="C21" s="25">
        <v>1161.0825514656876</v>
      </c>
    </row>
    <row r="22" spans="1:3" ht="15">
      <c r="A22" s="45">
        <v>0.3400000035762787</v>
      </c>
      <c r="B22" s="24">
        <v>2050.2674906851244</v>
      </c>
      <c r="C22" s="25">
        <v>1186.6787592569958</v>
      </c>
    </row>
    <row r="23" spans="1:3" ht="15">
      <c r="A23" s="45">
        <v>0.35999998450279236</v>
      </c>
      <c r="B23" s="24">
        <v>2120.095780321053</v>
      </c>
      <c r="C23" s="25">
        <v>1213.428908511391</v>
      </c>
    </row>
    <row r="24" spans="1:3" ht="15">
      <c r="A24" s="45">
        <v>0.3799999952316284</v>
      </c>
      <c r="B24" s="24">
        <v>2189.9241731964307</v>
      </c>
      <c r="C24" s="25">
        <v>1241.4129187559975</v>
      </c>
    </row>
    <row r="25" spans="1:3" ht="15">
      <c r="A25" s="45">
        <v>0.3999999761581421</v>
      </c>
      <c r="B25" s="24">
        <v>2259.7524620194513</v>
      </c>
      <c r="C25" s="25">
        <v>1270.7180842288099</v>
      </c>
    </row>
    <row r="26" spans="1:3" ht="15">
      <c r="A26" s="45">
        <v>0.41999998688697815</v>
      </c>
      <c r="B26" s="24">
        <v>2329.58085489483</v>
      </c>
      <c r="C26" s="25">
        <v>1301.440320068266</v>
      </c>
    </row>
    <row r="27" spans="1:3" ht="15">
      <c r="A27" s="45">
        <v>0.4399999976158142</v>
      </c>
      <c r="B27" s="24">
        <v>2399.4092477702084</v>
      </c>
      <c r="C27" s="25">
        <v>1333.6849093766587</v>
      </c>
    </row>
    <row r="28" spans="1:3" ht="15">
      <c r="A28" s="45">
        <v>0.4599999785423279</v>
      </c>
      <c r="B28" s="24">
        <v>2469.23753578032</v>
      </c>
      <c r="C28" s="25">
        <v>1367.5678290747928</v>
      </c>
    </row>
    <row r="29" spans="1:3" ht="15">
      <c r="A29" s="45">
        <v>0.47999998927116394</v>
      </c>
      <c r="B29" s="24">
        <v>2539.0659286556984</v>
      </c>
      <c r="C29" s="25">
        <v>1403.2173058098997</v>
      </c>
    </row>
    <row r="30" spans="1:3" ht="15">
      <c r="A30" s="45">
        <v>0.5</v>
      </c>
      <c r="B30" s="24">
        <v>2608.894322343985</v>
      </c>
      <c r="C30" s="25">
        <v>1440.7751353070198</v>
      </c>
    </row>
    <row r="31" spans="1:3" ht="15">
      <c r="A31" s="45">
        <v>0.5199999809265137</v>
      </c>
      <c r="B31" s="24">
        <v>2678.7226111670047</v>
      </c>
      <c r="C31" s="25">
        <v>1480.3987065125325</v>
      </c>
    </row>
    <row r="32" spans="1:3" ht="15">
      <c r="A32" s="45">
        <v>0.5399999618530273</v>
      </c>
      <c r="B32" s="24">
        <v>2748.5508999900253</v>
      </c>
      <c r="C32" s="25">
        <v>1522.2633297656625</v>
      </c>
    </row>
    <row r="33" spans="1:3" ht="15">
      <c r="A33" s="45">
        <v>0.5600000023841858</v>
      </c>
      <c r="B33" s="24">
        <v>2818.379396917762</v>
      </c>
      <c r="C33" s="25">
        <v>1566.5648015265224</v>
      </c>
    </row>
    <row r="34" spans="1:3" ht="15">
      <c r="A34" s="45">
        <v>0.5799999833106995</v>
      </c>
      <c r="B34" s="24">
        <v>2888.2076849278733</v>
      </c>
      <c r="C34" s="25">
        <v>1613.5219756074325</v>
      </c>
    </row>
    <row r="35" spans="1:3" ht="15">
      <c r="A35" s="45">
        <v>0.5999999642372131</v>
      </c>
      <c r="B35" s="24">
        <v>2958.035973750894</v>
      </c>
      <c r="C35" s="25">
        <v>1663.3811837723133</v>
      </c>
    </row>
    <row r="36" spans="1:3" ht="15">
      <c r="A36" s="45">
        <v>0.6200000047683716</v>
      </c>
      <c r="B36" s="24">
        <v>3027.8644706786304</v>
      </c>
      <c r="C36" s="25">
        <v>1716.420192977927</v>
      </c>
    </row>
    <row r="37" spans="1:3" ht="15">
      <c r="A37" s="45">
        <v>0.6399999856948853</v>
      </c>
      <c r="B37" s="24">
        <v>3097.69275950165</v>
      </c>
      <c r="C37" s="25">
        <v>1772.9528641556242</v>
      </c>
    </row>
    <row r="38" spans="1:3" ht="15">
      <c r="A38" s="45">
        <v>0.6599999666213989</v>
      </c>
      <c r="B38" s="24">
        <v>3167.5210491375788</v>
      </c>
      <c r="C38" s="25">
        <v>1833.3363310111372</v>
      </c>
    </row>
    <row r="39" spans="1:3" ht="15">
      <c r="A39" s="45">
        <v>0.6800000071525574</v>
      </c>
      <c r="B39" s="24">
        <v>3237.3495460653144</v>
      </c>
      <c r="C39" s="25">
        <v>1897.9781170432875</v>
      </c>
    </row>
    <row r="40" spans="1:3" ht="15">
      <c r="A40" s="45">
        <v>0.699999988079071</v>
      </c>
      <c r="B40" s="24">
        <v>3307.1778340754267</v>
      </c>
      <c r="C40" s="25">
        <v>1967.3447109215153</v>
      </c>
    </row>
    <row r="41" spans="1:3" ht="15">
      <c r="A41" s="45">
        <v>0.7199999690055847</v>
      </c>
      <c r="B41" s="24">
        <v>3377.0061237113546</v>
      </c>
      <c r="C41" s="25">
        <v>2041.974012936301</v>
      </c>
    </row>
    <row r="42" spans="1:3" ht="15">
      <c r="A42" s="45">
        <v>0.7400000095367432</v>
      </c>
      <c r="B42" s="24">
        <v>3446.834619826183</v>
      </c>
      <c r="C42" s="25">
        <v>2122.488794334252</v>
      </c>
    </row>
    <row r="43" spans="1:3" ht="15">
      <c r="A43" s="45">
        <v>0.7599999904632568</v>
      </c>
      <c r="B43" s="24">
        <v>3516.6629094621117</v>
      </c>
      <c r="C43" s="25">
        <v>2209.6133131790184</v>
      </c>
    </row>
    <row r="44" spans="1:3" ht="15">
      <c r="A44" s="45">
        <v>0.7799999713897705</v>
      </c>
      <c r="B44" s="24">
        <v>3586.491197472224</v>
      </c>
      <c r="C44" s="25">
        <v>2304.196625331123</v>
      </c>
    </row>
    <row r="45" spans="1:3" ht="15">
      <c r="A45" s="45">
        <v>0.7999999523162842</v>
      </c>
      <c r="B45" s="24">
        <v>3656.319487108152</v>
      </c>
      <c r="C45" s="25">
        <v>2407.2393958141465</v>
      </c>
    </row>
    <row r="46" spans="1:3" ht="15">
      <c r="A46" s="45">
        <v>0.8199999928474426</v>
      </c>
      <c r="B46" s="24">
        <v>3726.14798322298</v>
      </c>
      <c r="C46" s="25">
        <v>2519.9300147378535</v>
      </c>
    </row>
    <row r="47" spans="1:3" ht="15">
      <c r="A47" s="45">
        <v>0.8399999737739563</v>
      </c>
      <c r="B47" s="24">
        <v>3795.976272046</v>
      </c>
      <c r="C47" s="25">
        <v>2643.68924226305</v>
      </c>
    </row>
    <row r="48" spans="1:3" ht="15">
      <c r="A48" s="45">
        <v>0.85999995470047</v>
      </c>
      <c r="B48" s="24">
        <v>3865.8045616819286</v>
      </c>
      <c r="C48" s="25">
        <v>2780.2324888153</v>
      </c>
    </row>
    <row r="49" spans="1:3" ht="15">
      <c r="A49" s="45">
        <v>0.8799999952316284</v>
      </c>
      <c r="B49" s="24">
        <v>3935.633058609664</v>
      </c>
      <c r="C49" s="25">
        <v>2931.6489452773612</v>
      </c>
    </row>
    <row r="50" spans="1:3" ht="15">
      <c r="A50" s="45">
        <v>0.8999999761581421</v>
      </c>
      <c r="B50" s="24">
        <v>4005.4613474326848</v>
      </c>
      <c r="C50" s="25">
        <v>3100.5076603036164</v>
      </c>
    </row>
    <row r="51" spans="1:3" ht="15">
      <c r="A51" s="45">
        <v>0.9199999570846558</v>
      </c>
      <c r="B51" s="24">
        <v>4075.2896362557053</v>
      </c>
      <c r="C51" s="25">
        <v>3290.0072944246863</v>
      </c>
    </row>
    <row r="52" spans="1:3" ht="15">
      <c r="A52" s="45">
        <v>0.9399999976158142</v>
      </c>
      <c r="B52" s="24">
        <v>4145.11813318344</v>
      </c>
      <c r="C52" s="25">
        <v>3504.1795513493057</v>
      </c>
    </row>
    <row r="53" spans="1:3" ht="15">
      <c r="A53" s="45">
        <v>0.9599999785423279</v>
      </c>
      <c r="B53" s="24">
        <v>4214.946421193554</v>
      </c>
      <c r="C53" s="25">
        <v>3748.1769185021935</v>
      </c>
    </row>
    <row r="54" spans="1:3" ht="15">
      <c r="A54" s="45">
        <v>0.9799999594688416</v>
      </c>
      <c r="B54" s="24">
        <v>4284.774710016574</v>
      </c>
      <c r="C54" s="25">
        <v>4028.696609659783</v>
      </c>
    </row>
    <row r="55" spans="1:3" ht="15">
      <c r="A55" s="45">
        <v>1</v>
      </c>
      <c r="B55" s="26">
        <v>4354.60320694431</v>
      </c>
      <c r="C55" s="27">
        <v>4354.60320694431</v>
      </c>
    </row>
  </sheetData>
  <sheetProtection/>
  <printOptions/>
  <pageMargins left="0.7" right="0.7" top="0.75" bottom="0.75" header="0.3" footer="0.3"/>
  <pageSetup fitToHeight="0" fitToWidth="1" orientation="portrait" scale="74" r:id="rId4"/>
  <headerFooter>
    <oddHeader>&amp;L&amp;10CHEG 200&amp;C&amp;10F-R Problem 6.46, Second Edition&amp;R&amp;10&amp;D &amp;T</oddHeader>
    <oddFooter>&amp;L&amp;10EZ Setup v1.2&amp;C&amp;10Page &amp;P of &amp;N&amp;R&amp;10&amp;F</odd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16"/>
  <dimension ref="A1:B15"/>
  <sheetViews>
    <sheetView zoomScalePageLayoutView="0" workbookViewId="0" topLeftCell="A1">
      <selection activeCell="A1" sqref="A1"/>
    </sheetView>
  </sheetViews>
  <sheetFormatPr defaultColWidth="9.140625" defaultRowHeight="15"/>
  <sheetData>
    <row r="1" ht="14.25">
      <c r="A1">
        <v>1</v>
      </c>
    </row>
    <row r="2" ht="14.25">
      <c r="A2" t="s">
        <v>95</v>
      </c>
    </row>
    <row r="3" ht="14.25">
      <c r="A3">
        <v>1</v>
      </c>
    </row>
    <row r="4" ht="14.25">
      <c r="A4">
        <v>0</v>
      </c>
    </row>
    <row r="5" ht="14.25">
      <c r="A5">
        <v>1</v>
      </c>
    </row>
    <row r="6" ht="14.25">
      <c r="A6">
        <v>0.02</v>
      </c>
    </row>
    <row r="8" spans="1:2" ht="14.25">
      <c r="A8" s="20"/>
      <c r="B8" s="20"/>
    </row>
    <row r="9" ht="14.25">
      <c r="A9" t="s">
        <v>96</v>
      </c>
    </row>
    <row r="10" ht="14.25">
      <c r="A10" t="s">
        <v>97</v>
      </c>
    </row>
    <row r="15" ht="14.25">
      <c r="B15" s="20"/>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pageSetUpPr fitToPage="1"/>
  </sheetPr>
  <dimension ref="A1:N38"/>
  <sheetViews>
    <sheetView zoomScalePageLayoutView="0" workbookViewId="0" topLeftCell="A1">
      <selection activeCell="E1" sqref="E1"/>
    </sheetView>
  </sheetViews>
  <sheetFormatPr defaultColWidth="9.140625" defaultRowHeight="15"/>
  <cols>
    <col min="1" max="1" width="10.57421875" style="0" customWidth="1"/>
    <col min="2" max="2" width="1.57421875" style="0" customWidth="1"/>
    <col min="3" max="4" width="10.57421875" style="0" customWidth="1"/>
    <col min="5" max="5" width="1.57421875" style="0" customWidth="1"/>
    <col min="6" max="6" width="80.57421875" style="39" customWidth="1"/>
    <col min="7" max="7" width="1.57421875" style="0" customWidth="1"/>
    <col min="8" max="10" width="12.57421875" style="0" customWidth="1"/>
  </cols>
  <sheetData>
    <row r="1" spans="1:10" ht="15">
      <c r="A1" s="1" t="s">
        <v>0</v>
      </c>
      <c r="B1" s="2"/>
      <c r="C1" s="1" t="s">
        <v>1</v>
      </c>
      <c r="D1" s="1" t="s">
        <v>2</v>
      </c>
      <c r="E1" s="3"/>
      <c r="F1" s="1" t="s">
        <v>92</v>
      </c>
      <c r="G1" s="4"/>
      <c r="H1" s="1" t="s">
        <v>4</v>
      </c>
      <c r="I1" s="1" t="s">
        <v>5</v>
      </c>
      <c r="J1" s="1" t="s">
        <v>6</v>
      </c>
    </row>
    <row r="2" spans="1:9" ht="15.75" thickBot="1">
      <c r="A2" s="1"/>
      <c r="B2" s="2"/>
      <c r="C2" s="1"/>
      <c r="D2" s="1"/>
      <c r="E2" s="3"/>
      <c r="F2" s="3"/>
      <c r="G2" s="1"/>
      <c r="H2" s="1"/>
      <c r="I2" s="5"/>
    </row>
    <row r="3" spans="1:6" ht="15">
      <c r="A3" s="7"/>
      <c r="B3" s="7"/>
      <c r="C3" s="8" t="s">
        <v>42</v>
      </c>
      <c r="D3" s="7"/>
      <c r="F3" s="35" t="s">
        <v>58</v>
      </c>
    </row>
    <row r="4" ht="15">
      <c r="F4" s="51" t="s">
        <v>101</v>
      </c>
    </row>
    <row r="5" spans="1:14" ht="15">
      <c r="A5" s="31" t="s">
        <v>30</v>
      </c>
      <c r="B5" s="31" t="s">
        <v>24</v>
      </c>
      <c r="C5" s="31">
        <f>H8</f>
        <v>0.699999988079071</v>
      </c>
      <c r="F5" s="36"/>
      <c r="N5" s="9"/>
    </row>
    <row r="6" spans="1:14" ht="15">
      <c r="A6" s="31" t="s">
        <v>103</v>
      </c>
      <c r="B6" s="31" t="s">
        <v>24</v>
      </c>
      <c r="C6" s="31">
        <f>H12</f>
        <v>1910.6108097996348</v>
      </c>
      <c r="D6" s="13" t="s">
        <v>59</v>
      </c>
      <c r="F6" s="49" t="s">
        <v>137</v>
      </c>
      <c r="N6" s="9"/>
    </row>
    <row r="7" spans="1:14" ht="15">
      <c r="A7" s="9" t="s">
        <v>105</v>
      </c>
      <c r="B7" s="9" t="s">
        <v>24</v>
      </c>
      <c r="C7" s="9">
        <v>1136.5672607421875</v>
      </c>
      <c r="D7" s="13" t="s">
        <v>59</v>
      </c>
      <c r="F7" s="36"/>
      <c r="N7" s="9"/>
    </row>
    <row r="8" spans="6:14" ht="15">
      <c r="F8" s="36" t="s">
        <v>91</v>
      </c>
      <c r="H8" s="32">
        <f>I8</f>
        <v>0.699999988079071</v>
      </c>
      <c r="I8" s="32">
        <f>1-C12</f>
        <v>0.699999988079071</v>
      </c>
      <c r="N8" s="9"/>
    </row>
    <row r="9" spans="1:6" ht="15">
      <c r="A9" s="7"/>
      <c r="B9" s="7"/>
      <c r="C9" s="8" t="s">
        <v>41</v>
      </c>
      <c r="D9" s="7"/>
      <c r="F9" s="36"/>
    </row>
    <row r="10" spans="6:14" ht="15">
      <c r="F10" s="40" t="s">
        <v>80</v>
      </c>
      <c r="N10" s="9"/>
    </row>
    <row r="11" spans="1:14" ht="15">
      <c r="A11" s="11" t="s">
        <v>39</v>
      </c>
      <c r="B11" s="11" t="s">
        <v>24</v>
      </c>
      <c r="C11" s="12">
        <v>150</v>
      </c>
      <c r="D11" s="13" t="s">
        <v>51</v>
      </c>
      <c r="F11" s="36"/>
      <c r="N11" s="9"/>
    </row>
    <row r="12" spans="1:14" ht="15">
      <c r="A12" s="11" t="s">
        <v>27</v>
      </c>
      <c r="B12" s="11" t="s">
        <v>24</v>
      </c>
      <c r="C12" s="12">
        <v>0.30000001192092896</v>
      </c>
      <c r="F12" s="36" t="s">
        <v>107</v>
      </c>
      <c r="H12" s="32">
        <f>I12</f>
        <v>1910.6108097996348</v>
      </c>
      <c r="I12" s="32">
        <v>1910.6108097996348</v>
      </c>
      <c r="N12" s="9"/>
    </row>
    <row r="13" spans="1:14" ht="15">
      <c r="A13" s="11" t="s">
        <v>82</v>
      </c>
      <c r="B13" s="11" t="s">
        <v>24</v>
      </c>
      <c r="C13" s="12">
        <v>6.89272</v>
      </c>
      <c r="F13" s="36" t="s">
        <v>108</v>
      </c>
      <c r="H13" s="33">
        <f>C7</f>
        <v>1136.5672607421875</v>
      </c>
      <c r="I13" s="33">
        <v>1136.5672663952432</v>
      </c>
      <c r="J13" s="33">
        <f>(H13-I13)^2</f>
        <v>3.1957039008328535E-11</v>
      </c>
      <c r="N13" s="9"/>
    </row>
    <row r="14" spans="1:6" ht="15">
      <c r="A14" s="11" t="s">
        <v>83</v>
      </c>
      <c r="B14" s="11" t="s">
        <v>24</v>
      </c>
      <c r="C14" s="12">
        <v>1203.531</v>
      </c>
      <c r="F14" s="36"/>
    </row>
    <row r="15" spans="6:14" ht="15">
      <c r="F15" s="43" t="s">
        <v>125</v>
      </c>
      <c r="I15" s="14" t="s">
        <v>43</v>
      </c>
      <c r="J15" s="15">
        <f>SUM(J13)</f>
        <v>3.1957039008328535E-11</v>
      </c>
      <c r="N15" s="9"/>
    </row>
    <row r="16" spans="1:14" ht="15">
      <c r="A16" s="11" t="s">
        <v>84</v>
      </c>
      <c r="B16" s="11" t="s">
        <v>24</v>
      </c>
      <c r="C16" s="12">
        <v>219.888</v>
      </c>
      <c r="F16" s="36"/>
      <c r="N16" s="9"/>
    </row>
    <row r="17" spans="1:14" ht="15">
      <c r="A17" s="11" t="s">
        <v>85</v>
      </c>
      <c r="B17" s="11" t="s">
        <v>24</v>
      </c>
      <c r="C17" s="12">
        <v>7.06623</v>
      </c>
      <c r="F17" s="40" t="s">
        <v>73</v>
      </c>
      <c r="N17" s="9"/>
    </row>
    <row r="18" spans="1:6" ht="15">
      <c r="A18" s="11" t="s">
        <v>86</v>
      </c>
      <c r="B18" s="11" t="s">
        <v>24</v>
      </c>
      <c r="C18" s="12">
        <v>1507.434</v>
      </c>
      <c r="F18" s="36"/>
    </row>
    <row r="19" spans="1:10" ht="15">
      <c r="A19" s="11" t="s">
        <v>87</v>
      </c>
      <c r="B19" s="11" t="s">
        <v>24</v>
      </c>
      <c r="C19" s="12">
        <v>214.985</v>
      </c>
      <c r="F19" s="36" t="s">
        <v>124</v>
      </c>
      <c r="H19" s="7"/>
      <c r="I19" s="8" t="s">
        <v>20</v>
      </c>
      <c r="J19" s="7"/>
    </row>
    <row r="20" ht="15">
      <c r="F20" s="36" t="s">
        <v>121</v>
      </c>
    </row>
    <row r="21" spans="6:9" ht="15">
      <c r="F21" s="36"/>
      <c r="I21" s="6" t="s">
        <v>21</v>
      </c>
    </row>
    <row r="22" ht="15">
      <c r="F22" s="40" t="s">
        <v>122</v>
      </c>
    </row>
    <row r="23" ht="15">
      <c r="F23" s="36"/>
    </row>
    <row r="24" ht="15">
      <c r="F24" s="36" t="s">
        <v>74</v>
      </c>
    </row>
    <row r="25" ht="15">
      <c r="F25" s="36" t="s">
        <v>75</v>
      </c>
    </row>
    <row r="26" ht="15">
      <c r="F26" s="36" t="s">
        <v>76</v>
      </c>
    </row>
    <row r="27" ht="15">
      <c r="F27" s="36"/>
    </row>
    <row r="28" ht="15">
      <c r="F28" s="40" t="s">
        <v>123</v>
      </c>
    </row>
    <row r="29" ht="15">
      <c r="F29" s="36"/>
    </row>
    <row r="30" ht="15">
      <c r="F30" s="36" t="s">
        <v>77</v>
      </c>
    </row>
    <row r="31" ht="15">
      <c r="F31" s="36" t="s">
        <v>78</v>
      </c>
    </row>
    <row r="32" ht="15">
      <c r="F32" s="36" t="s">
        <v>79</v>
      </c>
    </row>
    <row r="33" ht="15.75" thickBot="1">
      <c r="F33" s="37"/>
    </row>
    <row r="34" ht="15">
      <c r="F34" s="38"/>
    </row>
    <row r="35" spans="1:6" ht="15">
      <c r="A35" s="7"/>
      <c r="B35" s="7"/>
      <c r="C35" s="8" t="s">
        <v>22</v>
      </c>
      <c r="D35" s="7"/>
      <c r="F35" s="38"/>
    </row>
    <row r="36" ht="15">
      <c r="F36" s="38"/>
    </row>
    <row r="37" spans="1:6" ht="15">
      <c r="A37" s="10" t="s">
        <v>93</v>
      </c>
      <c r="B37" s="10" t="s">
        <v>104</v>
      </c>
      <c r="F37" s="38"/>
    </row>
    <row r="38" spans="1:6" ht="15">
      <c r="A38" s="10" t="s">
        <v>94</v>
      </c>
      <c r="B38" s="10" t="s">
        <v>106</v>
      </c>
      <c r="F38" s="38"/>
    </row>
    <row r="39" ht="15"/>
    <row r="40" ht="15"/>
    <row r="41" ht="15"/>
    <row r="42" ht="15"/>
    <row r="43" ht="15"/>
    <row r="44" ht="15"/>
    <row r="45" ht="15"/>
    <row r="46" ht="15"/>
    <row r="47" ht="15"/>
    <row r="48" ht="15"/>
  </sheetData>
  <sheetProtection/>
  <hyperlinks>
    <hyperlink ref="F15" r:id="rId1" display="//         Click here to learn how to use the various &quot;vle&quot; functions."/>
  </hyperlinks>
  <printOptions/>
  <pageMargins left="0.7" right="0.7" top="0.75" bottom="0.75" header="0.3" footer="0.3"/>
  <pageSetup fitToHeight="0" fitToWidth="1" orientation="portrait" scale="58" r:id="rId4"/>
  <headerFooter>
    <oddHeader>&amp;L&amp;10CHEG 200&amp;C&amp;10F-R Problem 6.46, Second Edition&amp;R&amp;10&amp;D &amp;T</oddHeader>
    <oddFooter>&amp;L&amp;10EZ Setup v1.2&amp;C&amp;10Page &amp;P of &amp;N&amp;R&amp;10&amp;F</oddFooter>
  </headerFooter>
  <legacyDrawing r:id="rId3"/>
</worksheet>
</file>

<file path=xl/worksheets/sheet17.xml><?xml version="1.0" encoding="utf-8"?>
<worksheet xmlns="http://schemas.openxmlformats.org/spreadsheetml/2006/main" xmlns:r="http://schemas.openxmlformats.org/officeDocument/2006/relationships">
  <sheetPr codeName="Sheet17"/>
  <dimension ref="A1:K55"/>
  <sheetViews>
    <sheetView zoomScalePageLayoutView="0" workbookViewId="0" topLeftCell="A1">
      <selection activeCell="J1" sqref="J1"/>
    </sheetView>
  </sheetViews>
  <sheetFormatPr defaultColWidth="9.140625" defaultRowHeight="15"/>
  <sheetData>
    <row r="1" spans="1:11" ht="15">
      <c r="A1" s="21" t="s">
        <v>110</v>
      </c>
      <c r="K1" s="48" t="str">
        <f>CONCATENATE("Sensitivity of ",$K$4," to ","Input")</f>
        <v>Sensitivity of Pbp to Input</v>
      </c>
    </row>
    <row r="2" spans="1:2" ht="15">
      <c r="A2" s="34" t="s">
        <v>60</v>
      </c>
      <c r="B2" t="s">
        <v>99</v>
      </c>
    </row>
    <row r="3" spans="1:11" ht="15">
      <c r="A3" t="s">
        <v>98</v>
      </c>
      <c r="K3" t="s">
        <v>126</v>
      </c>
    </row>
    <row r="4" spans="1:11" ht="30.75">
      <c r="A4" s="16" t="str">
        <f>'P-alg'!A12</f>
        <v>zBZ</v>
      </c>
      <c r="B4" s="44" t="str">
        <f>'P-alg'!A6</f>
        <v>Pbp</v>
      </c>
      <c r="C4" s="44" t="str">
        <f>'P-alg'!A7</f>
        <v>Pdp</v>
      </c>
      <c r="J4" s="48">
        <f>MATCH($K$4,OutputAddresses,0)</f>
        <v>1</v>
      </c>
      <c r="K4" s="47" t="s">
        <v>103</v>
      </c>
    </row>
    <row r="5" spans="1:11" ht="15">
      <c r="A5" s="52">
        <v>0</v>
      </c>
      <c r="B5" s="22">
        <v>863.1854369307518</v>
      </c>
      <c r="C5" s="23">
        <v>863.1854369307518</v>
      </c>
      <c r="K5">
        <f>INDEX(OutputValues,1,$J$4)</f>
        <v>863.1854369307518</v>
      </c>
    </row>
    <row r="6" spans="1:11" ht="15">
      <c r="A6" s="46">
        <v>0.019999999552965164</v>
      </c>
      <c r="B6" s="24">
        <v>933.0137907864957</v>
      </c>
      <c r="C6" s="25">
        <v>877.2526442689789</v>
      </c>
      <c r="K6">
        <f>INDEX(OutputValues,2,$J$4)</f>
        <v>933.0137907864957</v>
      </c>
    </row>
    <row r="7" spans="1:11" ht="15">
      <c r="A7" s="46">
        <v>0.03999999910593033</v>
      </c>
      <c r="B7" s="24">
        <v>1002.8421438293308</v>
      </c>
      <c r="C7" s="25">
        <v>891.7859500803049</v>
      </c>
      <c r="K7">
        <f>INDEX(OutputValues,3,$J$4)</f>
        <v>1002.8421438293308</v>
      </c>
    </row>
    <row r="8" spans="1:11" ht="15">
      <c r="A8" s="46">
        <v>0.05999999865889549</v>
      </c>
      <c r="B8" s="24">
        <v>1072.6704976850751</v>
      </c>
      <c r="C8" s="25">
        <v>906.8089108430895</v>
      </c>
      <c r="K8">
        <f>INDEX(OutputValues,4,$J$4)</f>
        <v>1072.6704976850751</v>
      </c>
    </row>
    <row r="9" spans="1:11" ht="15">
      <c r="A9" s="46">
        <v>0.07999999821186066</v>
      </c>
      <c r="B9" s="24">
        <v>1142.4988523537272</v>
      </c>
      <c r="C9" s="25">
        <v>922.3466950343327</v>
      </c>
      <c r="K9">
        <f>INDEX(OutputValues,5,$J$4)</f>
        <v>1142.4988523537272</v>
      </c>
    </row>
    <row r="10" spans="1:11" ht="15">
      <c r="A10" s="46">
        <v>0.09999999403953552</v>
      </c>
      <c r="B10" s="24">
        <v>1212.327192390018</v>
      </c>
      <c r="C10" s="25">
        <v>938.4262253887557</v>
      </c>
      <c r="K10">
        <f>INDEX(OutputValues,6,$J$4)</f>
        <v>1212.327192390018</v>
      </c>
    </row>
    <row r="11" spans="1:11" ht="15">
      <c r="A11" s="46">
        <v>0.11999999731779099</v>
      </c>
      <c r="B11" s="24">
        <v>1282.1555600652155</v>
      </c>
      <c r="C11" s="25">
        <v>955.0763471709784</v>
      </c>
      <c r="K11">
        <f>INDEX(OutputValues,7,$J$4)</f>
        <v>1282.1555600652155</v>
      </c>
    </row>
    <row r="12" spans="1:11" ht="15">
      <c r="A12" s="46">
        <v>0.14000000059604645</v>
      </c>
      <c r="B12" s="24">
        <v>1351.9839261145958</v>
      </c>
      <c r="C12" s="25">
        <v>972.3279744991419</v>
      </c>
      <c r="K12">
        <f>INDEX(OutputValues,8,$J$4)</f>
        <v>1351.9839261145958</v>
      </c>
    </row>
    <row r="13" spans="1:11" ht="15">
      <c r="A13" s="46">
        <v>0.1599999964237213</v>
      </c>
      <c r="B13" s="24">
        <v>1421.8122669637946</v>
      </c>
      <c r="C13" s="25">
        <v>990.2142943850845</v>
      </c>
      <c r="K13">
        <f>INDEX(OutputValues,9,$J$4)</f>
        <v>1421.8122669637946</v>
      </c>
    </row>
    <row r="14" spans="1:11" ht="15">
      <c r="A14" s="46">
        <v>0.17999999225139618</v>
      </c>
      <c r="B14" s="24">
        <v>1491.640607812994</v>
      </c>
      <c r="C14" s="25">
        <v>1008.770997600508</v>
      </c>
      <c r="K14">
        <f>INDEX(OutputValues,10,$J$4)</f>
        <v>1491.640607812994</v>
      </c>
    </row>
    <row r="15" spans="1:11" ht="15">
      <c r="A15" s="46">
        <v>0.19999998807907104</v>
      </c>
      <c r="B15" s="24">
        <v>1561.4689486621928</v>
      </c>
      <c r="C15" s="25">
        <v>1028.0364916591484</v>
      </c>
      <c r="K15">
        <f>INDEX(OutputValues,11,$J$4)</f>
        <v>1561.4689486621928</v>
      </c>
    </row>
    <row r="16" spans="1:11" ht="15">
      <c r="A16" s="46">
        <v>0.2199999988079071</v>
      </c>
      <c r="B16" s="24">
        <v>1631.2973415375714</v>
      </c>
      <c r="C16" s="25">
        <v>1048.052191838215</v>
      </c>
      <c r="K16">
        <f>INDEX(OutputValues,12,$J$4)</f>
        <v>1631.2973415375714</v>
      </c>
    </row>
    <row r="17" spans="1:11" ht="15">
      <c r="A17" s="46">
        <v>0.23999999463558197</v>
      </c>
      <c r="B17" s="24">
        <v>1701.1256823867707</v>
      </c>
      <c r="C17" s="25">
        <v>1068.862757734924</v>
      </c>
      <c r="K17">
        <f>INDEX(OutputValues,13,$J$4)</f>
        <v>1701.1256823867707</v>
      </c>
    </row>
    <row r="18" spans="1:11" ht="15">
      <c r="A18" s="46">
        <v>0.25999999046325684</v>
      </c>
      <c r="B18" s="24">
        <v>1770.9540240488782</v>
      </c>
      <c r="C18" s="25">
        <v>1090.5165127275654</v>
      </c>
      <c r="K18">
        <f>INDEX(OutputValues,14,$J$4)</f>
        <v>1770.9540240488782</v>
      </c>
    </row>
    <row r="19" spans="1:11" ht="15">
      <c r="A19" s="46">
        <v>0.2800000011920929</v>
      </c>
      <c r="B19" s="24">
        <v>1840.7824169242563</v>
      </c>
      <c r="C19" s="25">
        <v>1113.0657797069389</v>
      </c>
      <c r="K19">
        <f>INDEX(OutputValues,15,$J$4)</f>
        <v>1840.7824169242563</v>
      </c>
    </row>
    <row r="20" spans="1:11" ht="15">
      <c r="A20" s="46">
        <v>0.29999998211860657</v>
      </c>
      <c r="B20" s="24">
        <v>1910.6107057472768</v>
      </c>
      <c r="C20" s="25">
        <v>1136.5672306272454</v>
      </c>
      <c r="K20">
        <f>INDEX(OutputValues,16,$J$4)</f>
        <v>1910.6107057472768</v>
      </c>
    </row>
    <row r="21" spans="1:11" ht="15">
      <c r="A21" s="46">
        <v>0.3199999928474426</v>
      </c>
      <c r="B21" s="24">
        <v>1980.439098622655</v>
      </c>
      <c r="C21" s="25">
        <v>1161.0825514656876</v>
      </c>
      <c r="K21">
        <f>INDEX(OutputValues,17,$J$4)</f>
        <v>1980.439098622655</v>
      </c>
    </row>
    <row r="22" spans="1:11" ht="15">
      <c r="A22" s="46">
        <v>0.3400000035762787</v>
      </c>
      <c r="B22" s="24">
        <v>2050.2674906851244</v>
      </c>
      <c r="C22" s="25">
        <v>1186.6787592569958</v>
      </c>
      <c r="K22">
        <f>INDEX(OutputValues,18,$J$4)</f>
        <v>2050.2674906851244</v>
      </c>
    </row>
    <row r="23" spans="1:11" ht="15">
      <c r="A23" s="46">
        <v>0.35999998450279236</v>
      </c>
      <c r="B23" s="24">
        <v>2120.095780321053</v>
      </c>
      <c r="C23" s="25">
        <v>1213.428908511391</v>
      </c>
      <c r="K23">
        <f>INDEX(OutputValues,19,$J$4)</f>
        <v>2120.095780321053</v>
      </c>
    </row>
    <row r="24" spans="1:11" ht="15">
      <c r="A24" s="46">
        <v>0.3799999952316284</v>
      </c>
      <c r="B24" s="24">
        <v>2189.9241731964307</v>
      </c>
      <c r="C24" s="25">
        <v>1241.4129187559975</v>
      </c>
      <c r="K24">
        <f>INDEX(OutputValues,20,$J$4)</f>
        <v>2189.9241731964307</v>
      </c>
    </row>
    <row r="25" spans="1:11" ht="15">
      <c r="A25" s="46">
        <v>0.3999999761581421</v>
      </c>
      <c r="B25" s="24">
        <v>2259.7524620194513</v>
      </c>
      <c r="C25" s="25">
        <v>1270.7180842288099</v>
      </c>
      <c r="K25">
        <f>INDEX(OutputValues,21,$J$4)</f>
        <v>2259.7524620194513</v>
      </c>
    </row>
    <row r="26" spans="1:11" ht="15">
      <c r="A26" s="46">
        <v>0.41999998688697815</v>
      </c>
      <c r="B26" s="24">
        <v>2329.58085489483</v>
      </c>
      <c r="C26" s="25">
        <v>1301.440320068266</v>
      </c>
      <c r="K26">
        <f>INDEX(OutputValues,22,$J$4)</f>
        <v>2329.58085489483</v>
      </c>
    </row>
    <row r="27" spans="1:11" ht="15">
      <c r="A27" s="46">
        <v>0.4399999976158142</v>
      </c>
      <c r="B27" s="24">
        <v>2399.4092477702084</v>
      </c>
      <c r="C27" s="25">
        <v>1333.6849093766587</v>
      </c>
      <c r="K27">
        <f>INDEX(OutputValues,23,$J$4)</f>
        <v>2399.4092477702084</v>
      </c>
    </row>
    <row r="28" spans="1:11" ht="15">
      <c r="A28" s="46">
        <v>0.4599999785423279</v>
      </c>
      <c r="B28" s="24">
        <v>2469.23753578032</v>
      </c>
      <c r="C28" s="25">
        <v>1367.5678290747928</v>
      </c>
      <c r="K28">
        <f>INDEX(OutputValues,24,$J$4)</f>
        <v>2469.23753578032</v>
      </c>
    </row>
    <row r="29" spans="1:11" ht="15">
      <c r="A29" s="46">
        <v>0.47999998927116394</v>
      </c>
      <c r="B29" s="24">
        <v>2539.0659286556984</v>
      </c>
      <c r="C29" s="25">
        <v>1403.2173058098997</v>
      </c>
      <c r="K29">
        <f>INDEX(OutputValues,25,$J$4)</f>
        <v>2539.0659286556984</v>
      </c>
    </row>
    <row r="30" spans="1:11" ht="15">
      <c r="A30" s="46">
        <v>0.5</v>
      </c>
      <c r="B30" s="24">
        <v>2608.894322343985</v>
      </c>
      <c r="C30" s="25">
        <v>1440.7751353070198</v>
      </c>
      <c r="K30">
        <f>INDEX(OutputValues,26,$J$4)</f>
        <v>2608.894322343985</v>
      </c>
    </row>
    <row r="31" spans="1:11" ht="15">
      <c r="A31" s="46">
        <v>0.5199999809265137</v>
      </c>
      <c r="B31" s="24">
        <v>2678.7226111670047</v>
      </c>
      <c r="C31" s="25">
        <v>1480.3987065125325</v>
      </c>
      <c r="K31">
        <f>INDEX(OutputValues,27,$J$4)</f>
        <v>2678.7226111670047</v>
      </c>
    </row>
    <row r="32" spans="1:11" ht="15">
      <c r="A32" s="46">
        <v>0.5399999618530273</v>
      </c>
      <c r="B32" s="24">
        <v>2748.5508999900253</v>
      </c>
      <c r="C32" s="25">
        <v>1522.2633297656625</v>
      </c>
      <c r="K32">
        <f>INDEX(OutputValues,28,$J$4)</f>
        <v>2748.5508999900253</v>
      </c>
    </row>
    <row r="33" spans="1:11" ht="15">
      <c r="A33" s="46">
        <v>0.5600000023841858</v>
      </c>
      <c r="B33" s="24">
        <v>2818.379396917762</v>
      </c>
      <c r="C33" s="25">
        <v>1566.5648015265224</v>
      </c>
      <c r="K33">
        <f>INDEX(OutputValues,29,$J$4)</f>
        <v>2818.379396917762</v>
      </c>
    </row>
    <row r="34" spans="1:11" ht="15">
      <c r="A34" s="46">
        <v>0.5799999833106995</v>
      </c>
      <c r="B34" s="24">
        <v>2888.2076849278733</v>
      </c>
      <c r="C34" s="25">
        <v>1613.5219756074325</v>
      </c>
      <c r="K34">
        <f>INDEX(OutputValues,30,$J$4)</f>
        <v>2888.2076849278733</v>
      </c>
    </row>
    <row r="35" spans="1:11" ht="15">
      <c r="A35" s="46">
        <v>0.5999999642372131</v>
      </c>
      <c r="B35" s="24">
        <v>2958.035973750894</v>
      </c>
      <c r="C35" s="25">
        <v>1663.3811837723133</v>
      </c>
      <c r="K35">
        <f>INDEX(OutputValues,31,$J$4)</f>
        <v>2958.035973750894</v>
      </c>
    </row>
    <row r="36" spans="1:11" ht="15">
      <c r="A36" s="46">
        <v>0.6200000047683716</v>
      </c>
      <c r="B36" s="24">
        <v>3027.8644706786304</v>
      </c>
      <c r="C36" s="25">
        <v>1716.420192977927</v>
      </c>
      <c r="K36">
        <f>INDEX(OutputValues,32,$J$4)</f>
        <v>3027.8644706786304</v>
      </c>
    </row>
    <row r="37" spans="1:11" ht="15">
      <c r="A37" s="46">
        <v>0.6399999856948853</v>
      </c>
      <c r="B37" s="24">
        <v>3097.69275950165</v>
      </c>
      <c r="C37" s="25">
        <v>1772.9528641556242</v>
      </c>
      <c r="K37">
        <f>INDEX(OutputValues,33,$J$4)</f>
        <v>3097.69275950165</v>
      </c>
    </row>
    <row r="38" spans="1:11" ht="15">
      <c r="A38" s="46">
        <v>0.6599999666213989</v>
      </c>
      <c r="B38" s="24">
        <v>3167.5210491375788</v>
      </c>
      <c r="C38" s="25">
        <v>1833.3363310111372</v>
      </c>
      <c r="K38">
        <f>INDEX(OutputValues,34,$J$4)</f>
        <v>3167.5210491375788</v>
      </c>
    </row>
    <row r="39" spans="1:11" ht="15">
      <c r="A39" s="46">
        <v>0.6800000071525574</v>
      </c>
      <c r="B39" s="24">
        <v>3237.3495460653144</v>
      </c>
      <c r="C39" s="25">
        <v>1897.9781170432875</v>
      </c>
      <c r="K39">
        <f>INDEX(OutputValues,35,$J$4)</f>
        <v>3237.3495460653144</v>
      </c>
    </row>
    <row r="40" spans="1:11" ht="15">
      <c r="A40" s="46">
        <v>0.699999988079071</v>
      </c>
      <c r="B40" s="24">
        <v>3307.1778340754267</v>
      </c>
      <c r="C40" s="25">
        <v>1967.3447109215153</v>
      </c>
      <c r="K40">
        <f>INDEX(OutputValues,36,$J$4)</f>
        <v>3307.1778340754267</v>
      </c>
    </row>
    <row r="41" spans="1:11" ht="15">
      <c r="A41" s="46">
        <v>0.7199999690055847</v>
      </c>
      <c r="B41" s="24">
        <v>3377.0061237113546</v>
      </c>
      <c r="C41" s="25">
        <v>2041.974012936301</v>
      </c>
      <c r="K41">
        <f>INDEX(OutputValues,37,$J$4)</f>
        <v>3377.0061237113546</v>
      </c>
    </row>
    <row r="42" spans="1:11" ht="15">
      <c r="A42" s="46">
        <v>0.7400000095367432</v>
      </c>
      <c r="B42" s="24">
        <v>3446.834619826183</v>
      </c>
      <c r="C42" s="25">
        <v>2122.488794334252</v>
      </c>
      <c r="K42">
        <f>INDEX(OutputValues,38,$J$4)</f>
        <v>3446.834619826183</v>
      </c>
    </row>
    <row r="43" spans="1:11" ht="15">
      <c r="A43" s="46">
        <v>0.7599999904632568</v>
      </c>
      <c r="B43" s="24">
        <v>3516.6629094621117</v>
      </c>
      <c r="C43" s="25">
        <v>2209.6133131790184</v>
      </c>
      <c r="K43">
        <f>INDEX(OutputValues,39,$J$4)</f>
        <v>3516.6629094621117</v>
      </c>
    </row>
    <row r="44" spans="1:11" ht="15">
      <c r="A44" s="46">
        <v>0.7799999713897705</v>
      </c>
      <c r="B44" s="24">
        <v>3586.491197472224</v>
      </c>
      <c r="C44" s="25">
        <v>2304.196625331123</v>
      </c>
      <c r="K44">
        <f>INDEX(OutputValues,40,$J$4)</f>
        <v>3586.491197472224</v>
      </c>
    </row>
    <row r="45" spans="1:11" ht="15">
      <c r="A45" s="46">
        <v>0.7999999523162842</v>
      </c>
      <c r="B45" s="24">
        <v>3656.319487108152</v>
      </c>
      <c r="C45" s="25">
        <v>2407.2393958141465</v>
      </c>
      <c r="K45">
        <f>INDEX(OutputValues,41,$J$4)</f>
        <v>3656.319487108152</v>
      </c>
    </row>
    <row r="46" spans="1:11" ht="15">
      <c r="A46" s="46">
        <v>0.8199999928474426</v>
      </c>
      <c r="B46" s="24">
        <v>3726.14798322298</v>
      </c>
      <c r="C46" s="25">
        <v>2519.9300147378535</v>
      </c>
      <c r="K46">
        <f>INDEX(OutputValues,42,$J$4)</f>
        <v>3726.14798322298</v>
      </c>
    </row>
    <row r="47" spans="1:11" ht="15">
      <c r="A47" s="46">
        <v>0.8399999737739563</v>
      </c>
      <c r="B47" s="24">
        <v>3795.976272046</v>
      </c>
      <c r="C47" s="25">
        <v>2643.68924226305</v>
      </c>
      <c r="K47">
        <f>INDEX(OutputValues,43,$J$4)</f>
        <v>3795.976272046</v>
      </c>
    </row>
    <row r="48" spans="1:11" ht="15">
      <c r="A48" s="46">
        <v>0.85999995470047</v>
      </c>
      <c r="B48" s="24">
        <v>3865.8045616819286</v>
      </c>
      <c r="C48" s="25">
        <v>2780.2324888153</v>
      </c>
      <c r="K48">
        <f>INDEX(OutputValues,44,$J$4)</f>
        <v>3865.8045616819286</v>
      </c>
    </row>
    <row r="49" spans="1:11" ht="15">
      <c r="A49" s="46">
        <v>0.8799999952316284</v>
      </c>
      <c r="B49" s="24">
        <v>3935.633058609664</v>
      </c>
      <c r="C49" s="25">
        <v>2931.6489452773612</v>
      </c>
      <c r="K49">
        <f>INDEX(OutputValues,45,$J$4)</f>
        <v>3935.633058609664</v>
      </c>
    </row>
    <row r="50" spans="1:11" ht="15">
      <c r="A50" s="46">
        <v>0.8999999761581421</v>
      </c>
      <c r="B50" s="24">
        <v>4005.4613474326848</v>
      </c>
      <c r="C50" s="25">
        <v>3100.5076603036164</v>
      </c>
      <c r="K50">
        <f>INDEX(OutputValues,46,$J$4)</f>
        <v>4005.4613474326848</v>
      </c>
    </row>
    <row r="51" spans="1:11" ht="15">
      <c r="A51" s="46">
        <v>0.9199999570846558</v>
      </c>
      <c r="B51" s="24">
        <v>4075.2896362557053</v>
      </c>
      <c r="C51" s="25">
        <v>3290.0072944246863</v>
      </c>
      <c r="K51">
        <f>INDEX(OutputValues,47,$J$4)</f>
        <v>4075.2896362557053</v>
      </c>
    </row>
    <row r="52" spans="1:11" ht="15">
      <c r="A52" s="46">
        <v>0.9399999976158142</v>
      </c>
      <c r="B52" s="24">
        <v>4145.11813318344</v>
      </c>
      <c r="C52" s="25">
        <v>3504.1795513493057</v>
      </c>
      <c r="K52">
        <f>INDEX(OutputValues,48,$J$4)</f>
        <v>4145.11813318344</v>
      </c>
    </row>
    <row r="53" spans="1:11" ht="15">
      <c r="A53" s="46">
        <v>0.9599999785423279</v>
      </c>
      <c r="B53" s="24">
        <v>4214.946421193554</v>
      </c>
      <c r="C53" s="25">
        <v>3748.1769185021935</v>
      </c>
      <c r="K53">
        <f>INDEX(OutputValues,49,$J$4)</f>
        <v>4214.946421193554</v>
      </c>
    </row>
    <row r="54" spans="1:11" ht="15">
      <c r="A54" s="46">
        <v>0.9799999594688416</v>
      </c>
      <c r="B54" s="24">
        <v>4284.774710016574</v>
      </c>
      <c r="C54" s="25">
        <v>4028.696609659783</v>
      </c>
      <c r="K54">
        <f>INDEX(OutputValues,50,$J$4)</f>
        <v>4284.774710016574</v>
      </c>
    </row>
    <row r="55" spans="1:11" ht="15">
      <c r="A55" s="46">
        <v>1</v>
      </c>
      <c r="B55" s="26">
        <v>4354.60320694431</v>
      </c>
      <c r="C55" s="27">
        <v>4354.60320694431</v>
      </c>
      <c r="K55">
        <f>INDEX(OutputValues,51,$J$4)</f>
        <v>4354.60320694431</v>
      </c>
    </row>
  </sheetData>
  <sheetProtection/>
  <dataValidations count="1">
    <dataValidation type="list" allowBlank="1" showInputMessage="1" showErrorMessage="1" sqref="K4">
      <formula1>OutputAddresses</formula1>
    </dataValidation>
  </dataValidations>
  <hyperlinks>
    <hyperlink ref="A2" r:id="rId1" display="Click here"/>
  </hyperlinks>
  <printOptions/>
  <pageMargins left="0.7" right="0.7" top="0.75" bottom="0.75" header="0.3" footer="0.3"/>
  <pageSetup orientation="portrait" paperSize="9"/>
  <drawing r:id="rId4"/>
  <legacyDrawing r:id="rId3"/>
</worksheet>
</file>

<file path=xl/worksheets/sheet2.xml><?xml version="1.0" encoding="utf-8"?>
<worksheet xmlns="http://schemas.openxmlformats.org/spreadsheetml/2006/main" xmlns:r="http://schemas.openxmlformats.org/officeDocument/2006/relationships">
  <sheetPr codeName="Sheet10">
    <pageSetUpPr fitToPage="1"/>
  </sheetPr>
  <dimension ref="A1:T24"/>
  <sheetViews>
    <sheetView zoomScalePageLayoutView="0" workbookViewId="0" topLeftCell="A1">
      <selection activeCell="E1" sqref="E1"/>
    </sheetView>
  </sheetViews>
  <sheetFormatPr defaultColWidth="9.140625" defaultRowHeight="15"/>
  <cols>
    <col min="1" max="1" width="10.57421875" style="0" customWidth="1"/>
    <col min="2" max="2" width="1.57421875" style="0" customWidth="1"/>
    <col min="3" max="4" width="10.57421875" style="0" customWidth="1"/>
    <col min="5" max="5" width="1.57421875" style="0" customWidth="1"/>
    <col min="6" max="6" width="80.57421875" style="39" customWidth="1"/>
    <col min="7" max="7" width="1.57421875" style="0" customWidth="1"/>
    <col min="8" max="10" width="12.57421875" style="0" customWidth="1"/>
  </cols>
  <sheetData>
    <row r="1" spans="1:10" ht="15">
      <c r="A1" s="1" t="s">
        <v>0</v>
      </c>
      <c r="B1" s="2"/>
      <c r="C1" s="1" t="s">
        <v>1</v>
      </c>
      <c r="D1" s="1" t="s">
        <v>2</v>
      </c>
      <c r="E1" s="3"/>
      <c r="F1" s="1" t="s">
        <v>3</v>
      </c>
      <c r="G1" s="4"/>
      <c r="H1" s="1" t="s">
        <v>4</v>
      </c>
      <c r="I1" s="1" t="s">
        <v>5</v>
      </c>
      <c r="J1" s="1" t="s">
        <v>6</v>
      </c>
    </row>
    <row r="2" spans="1:9" ht="15.75" thickBot="1">
      <c r="A2" s="1"/>
      <c r="B2" s="2"/>
      <c r="C2" s="1"/>
      <c r="D2" s="1"/>
      <c r="E2" s="3"/>
      <c r="F2" s="3"/>
      <c r="G2" s="1"/>
      <c r="H2" s="1"/>
      <c r="I2" s="5"/>
    </row>
    <row r="3" spans="1:20" ht="15">
      <c r="A3" s="7"/>
      <c r="B3" s="7"/>
      <c r="C3" s="8" t="s">
        <v>42</v>
      </c>
      <c r="D3" s="7"/>
      <c r="F3" s="35" t="s">
        <v>61</v>
      </c>
      <c r="Q3" s="16"/>
      <c r="R3" s="5" t="s">
        <v>44</v>
      </c>
      <c r="S3" s="5"/>
      <c r="T3" s="17" t="s">
        <v>45</v>
      </c>
    </row>
    <row r="4" spans="6:20" ht="15">
      <c r="F4" s="36"/>
      <c r="Q4" s="16" t="s">
        <v>46</v>
      </c>
      <c r="R4" s="5" t="s">
        <v>47</v>
      </c>
      <c r="S4" s="16" t="s">
        <v>46</v>
      </c>
      <c r="T4" s="17" t="s">
        <v>48</v>
      </c>
    </row>
    <row r="5" spans="1:20" ht="15">
      <c r="A5" s="9" t="s">
        <v>69</v>
      </c>
      <c r="B5" s="9" t="s">
        <v>24</v>
      </c>
      <c r="C5" s="9">
        <v>80.10177317533348</v>
      </c>
      <c r="F5" s="50" t="s">
        <v>140</v>
      </c>
      <c r="O5" s="9" t="s">
        <v>62</v>
      </c>
      <c r="P5" s="28" t="s">
        <v>24</v>
      </c>
      <c r="Q5">
        <v>1</v>
      </c>
      <c r="R5">
        <v>9.65167</v>
      </c>
      <c r="S5">
        <v>1</v>
      </c>
      <c r="T5" s="9">
        <v>9.651665812941022</v>
      </c>
    </row>
    <row r="6" spans="1:20" ht="15">
      <c r="A6" s="9" t="s">
        <v>70</v>
      </c>
      <c r="B6" s="9" t="s">
        <v>24</v>
      </c>
      <c r="C6" s="9">
        <v>145.1784764576232</v>
      </c>
      <c r="F6" s="50" t="s">
        <v>141</v>
      </c>
      <c r="O6" s="9" t="s">
        <v>63</v>
      </c>
      <c r="P6" s="28" t="s">
        <v>24</v>
      </c>
      <c r="Q6">
        <v>1</v>
      </c>
      <c r="R6">
        <v>81.0042</v>
      </c>
      <c r="S6">
        <v>1</v>
      </c>
      <c r="T6" s="9">
        <v>81.00419531432703</v>
      </c>
    </row>
    <row r="7" spans="6:20" ht="15">
      <c r="F7" s="36"/>
      <c r="O7" s="9"/>
      <c r="P7" s="28"/>
      <c r="T7" s="9"/>
    </row>
    <row r="8" spans="1:20" ht="15">
      <c r="A8" s="7"/>
      <c r="B8" s="7"/>
      <c r="C8" s="8" t="s">
        <v>41</v>
      </c>
      <c r="D8" s="7"/>
      <c r="F8" s="40" t="s">
        <v>64</v>
      </c>
      <c r="O8" s="9"/>
      <c r="P8" s="28"/>
      <c r="Q8" s="16" t="s">
        <v>49</v>
      </c>
      <c r="R8" s="18" t="s">
        <v>21</v>
      </c>
      <c r="S8" s="16" t="s">
        <v>49</v>
      </c>
      <c r="T8" s="18">
        <v>0</v>
      </c>
    </row>
    <row r="9" spans="6:16" ht="15">
      <c r="F9" s="36" t="s">
        <v>65</v>
      </c>
      <c r="P9" s="18"/>
    </row>
    <row r="10" spans="1:20" ht="15">
      <c r="A10" s="11" t="s">
        <v>35</v>
      </c>
      <c r="B10" s="11" t="s">
        <v>24</v>
      </c>
      <c r="C10" s="12">
        <v>760</v>
      </c>
      <c r="D10" s="13" t="s">
        <v>59</v>
      </c>
      <c r="F10" s="36" t="s">
        <v>116</v>
      </c>
      <c r="H10">
        <f>LOG10(C10)</f>
        <v>2.8808135922807914</v>
      </c>
      <c r="I10">
        <f>6.89272-1203.531/(C5+219.888)</f>
        <v>2.880813236443169</v>
      </c>
      <c r="J10">
        <f>(H10-I10)^2</f>
        <v>1.2662041357137654E-13</v>
      </c>
      <c r="T10" s="19" t="s">
        <v>50</v>
      </c>
    </row>
    <row r="11" spans="1:10" ht="15">
      <c r="A11" s="11" t="s">
        <v>37</v>
      </c>
      <c r="B11" s="11" t="s">
        <v>24</v>
      </c>
      <c r="C11" s="12">
        <v>760</v>
      </c>
      <c r="D11" s="13" t="s">
        <v>59</v>
      </c>
      <c r="F11" s="36" t="s">
        <v>117</v>
      </c>
      <c r="H11">
        <f>LOG10(C11)</f>
        <v>2.8808135922807914</v>
      </c>
      <c r="I11">
        <f>7.06623-1507.434/(C6+214.985)</f>
        <v>2.880813936088355</v>
      </c>
      <c r="J11">
        <f>(H11-I11)^2</f>
        <v>1.1820364089298397E-13</v>
      </c>
    </row>
    <row r="12" spans="6:20" ht="15">
      <c r="F12" s="36"/>
      <c r="O12" s="11" t="s">
        <v>66</v>
      </c>
      <c r="P12" s="29" t="s">
        <v>24</v>
      </c>
      <c r="R12">
        <v>1100</v>
      </c>
      <c r="T12" s="12">
        <v>1100</v>
      </c>
    </row>
    <row r="13" spans="6:20" ht="15">
      <c r="F13" s="40" t="s">
        <v>17</v>
      </c>
      <c r="I13" s="14" t="s">
        <v>43</v>
      </c>
      <c r="J13" s="15">
        <f>SUM(J10,J11)</f>
        <v>2.448240544643605E-13</v>
      </c>
      <c r="O13" s="11" t="s">
        <v>67</v>
      </c>
      <c r="P13" s="29" t="s">
        <v>24</v>
      </c>
      <c r="R13">
        <v>1100</v>
      </c>
      <c r="T13" s="12">
        <v>1100</v>
      </c>
    </row>
    <row r="14" spans="6:20" ht="15">
      <c r="F14" s="36"/>
      <c r="O14" s="11"/>
      <c r="P14" s="29"/>
      <c r="R14" s="30"/>
      <c r="T14" s="12"/>
    </row>
    <row r="15" spans="6:20" ht="15">
      <c r="F15" s="36" t="s">
        <v>71</v>
      </c>
      <c r="O15" s="9"/>
      <c r="T15" s="9"/>
    </row>
    <row r="16" spans="6:20" ht="15">
      <c r="F16" s="41" t="s">
        <v>72</v>
      </c>
      <c r="I16" s="6" t="s">
        <v>68</v>
      </c>
      <c r="O16" s="9"/>
      <c r="T16" s="9"/>
    </row>
    <row r="17" spans="6:20" ht="15.75" thickBot="1">
      <c r="F17" s="37"/>
      <c r="H17" s="7"/>
      <c r="I17" s="8" t="s">
        <v>20</v>
      </c>
      <c r="J17" s="7"/>
      <c r="O17" s="9"/>
      <c r="T17" s="9"/>
    </row>
    <row r="18" ht="15">
      <c r="F18" s="38"/>
    </row>
    <row r="19" spans="6:9" ht="15">
      <c r="F19" s="38"/>
      <c r="I19" s="6" t="s">
        <v>21</v>
      </c>
    </row>
    <row r="20" spans="6:18" ht="15">
      <c r="F20" s="42"/>
      <c r="Q20" s="16"/>
      <c r="R20" s="18"/>
    </row>
    <row r="21" spans="1:6" ht="15">
      <c r="A21" s="7"/>
      <c r="B21" s="7"/>
      <c r="C21" s="8" t="s">
        <v>22</v>
      </c>
      <c r="D21" s="7"/>
      <c r="F21" s="38"/>
    </row>
    <row r="22" ht="15">
      <c r="F22" s="38"/>
    </row>
    <row r="23" spans="1:2" ht="12.75">
      <c r="A23" s="10" t="s">
        <v>142</v>
      </c>
      <c r="B23" s="10" t="s">
        <v>38</v>
      </c>
    </row>
    <row r="24" spans="1:2" ht="12.75">
      <c r="A24" s="10" t="s">
        <v>143</v>
      </c>
      <c r="B24" s="10" t="s">
        <v>40</v>
      </c>
    </row>
    <row r="25" ht="15"/>
    <row r="26" ht="15"/>
    <row r="27" ht="15"/>
    <row r="28" ht="15"/>
    <row r="29" ht="15"/>
    <row r="30" ht="15"/>
    <row r="31" ht="15"/>
    <row r="32" ht="15"/>
    <row r="33" ht="15"/>
    <row r="34" ht="15"/>
  </sheetData>
  <sheetProtection/>
  <printOptions/>
  <pageMargins left="0.7" right="0.7" top="0.75" bottom="0.75" header="0.3" footer="0.3"/>
  <pageSetup fitToHeight="0" fitToWidth="1" orientation="portrait" scale="58" r:id="rId3"/>
  <headerFooter>
    <oddHeader>&amp;L&amp;10CHEG 200&amp;C&amp;10F-R Problem 6.46, Second Edition&amp;R&amp;10&amp;D &amp;T</oddHeader>
    <oddFooter>&amp;L&amp;10EZ Setup v1.2&amp;C&amp;10Page &amp;P of &amp;N&amp;R&amp;10&amp;F</oddFooter>
  </headerFooter>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R49"/>
  <sheetViews>
    <sheetView zoomScalePageLayoutView="0" workbookViewId="0" topLeftCell="A1">
      <selection activeCell="E1" sqref="E1"/>
    </sheetView>
  </sheetViews>
  <sheetFormatPr defaultColWidth="9.140625" defaultRowHeight="15"/>
  <cols>
    <col min="1" max="1" width="10.57421875" style="0" customWidth="1"/>
    <col min="2" max="2" width="1.57421875" style="0" customWidth="1"/>
    <col min="3" max="4" width="10.57421875" style="0" customWidth="1"/>
    <col min="5" max="5" width="1.57421875" style="0" customWidth="1"/>
    <col min="6" max="6" width="80.57421875" style="39" customWidth="1"/>
    <col min="7" max="7" width="1.57421875" style="0" customWidth="1"/>
    <col min="8" max="10" width="12.57421875" style="0" customWidth="1"/>
  </cols>
  <sheetData>
    <row r="1" spans="1:10" ht="15">
      <c r="A1" s="1" t="s">
        <v>0</v>
      </c>
      <c r="B1" s="2"/>
      <c r="C1" s="1" t="s">
        <v>1</v>
      </c>
      <c r="D1" s="1" t="s">
        <v>2</v>
      </c>
      <c r="E1" s="3"/>
      <c r="F1" s="1" t="s">
        <v>3</v>
      </c>
      <c r="G1" s="4"/>
      <c r="H1" s="1" t="s">
        <v>4</v>
      </c>
      <c r="I1" s="1" t="s">
        <v>5</v>
      </c>
      <c r="J1" s="1" t="s">
        <v>6</v>
      </c>
    </row>
    <row r="2" spans="1:9" ht="15.75" thickBot="1">
      <c r="A2" s="1"/>
      <c r="B2" s="2"/>
      <c r="C2" s="1"/>
      <c r="D2" s="1"/>
      <c r="E2" s="3"/>
      <c r="F2" s="55" t="s">
        <v>155</v>
      </c>
      <c r="G2" s="1"/>
      <c r="H2" s="1"/>
      <c r="I2" s="5"/>
    </row>
    <row r="3" spans="1:18" ht="15">
      <c r="A3" s="7"/>
      <c r="B3" s="7"/>
      <c r="C3" s="8" t="s">
        <v>42</v>
      </c>
      <c r="D3" s="7"/>
      <c r="F3" s="35" t="s">
        <v>55</v>
      </c>
      <c r="Q3" s="5"/>
      <c r="R3" s="17" t="s">
        <v>45</v>
      </c>
    </row>
    <row r="4" spans="6:18" ht="15">
      <c r="F4" s="51" t="s">
        <v>56</v>
      </c>
      <c r="Q4" s="16" t="s">
        <v>46</v>
      </c>
      <c r="R4" s="17" t="s">
        <v>48</v>
      </c>
    </row>
    <row r="5" spans="1:18" ht="15">
      <c r="A5" s="53" t="s">
        <v>25</v>
      </c>
      <c r="B5" s="9" t="s">
        <v>24</v>
      </c>
      <c r="C5" s="9">
        <v>0.9999999998078127</v>
      </c>
      <c r="F5" s="36"/>
      <c r="N5" s="53"/>
      <c r="O5" s="9" t="s">
        <v>25</v>
      </c>
      <c r="P5" s="9" t="s">
        <v>24</v>
      </c>
      <c r="Q5">
        <v>1</v>
      </c>
      <c r="R5" s="9">
        <v>1.0000000006964225</v>
      </c>
    </row>
    <row r="6" spans="1:18" ht="15">
      <c r="A6" s="53" t="s">
        <v>28</v>
      </c>
      <c r="B6" s="9" t="s">
        <v>24</v>
      </c>
      <c r="C6" s="9">
        <v>0.7342573334226188</v>
      </c>
      <c r="F6" s="50" t="s">
        <v>140</v>
      </c>
      <c r="N6" s="53"/>
      <c r="O6" s="9" t="s">
        <v>28</v>
      </c>
      <c r="P6" s="9" t="s">
        <v>24</v>
      </c>
      <c r="Q6">
        <v>1</v>
      </c>
      <c r="R6" s="9">
        <v>0.7342573334492982</v>
      </c>
    </row>
    <row r="7" spans="1:18" ht="15">
      <c r="A7" s="53" t="s">
        <v>29</v>
      </c>
      <c r="B7" s="9" t="s">
        <v>24</v>
      </c>
      <c r="C7" s="9">
        <v>0.30000000017651574</v>
      </c>
      <c r="F7" s="50" t="s">
        <v>146</v>
      </c>
      <c r="N7" s="53"/>
      <c r="O7" s="9" t="s">
        <v>29</v>
      </c>
      <c r="P7" s="9" t="s">
        <v>24</v>
      </c>
      <c r="Q7">
        <v>1</v>
      </c>
      <c r="R7" s="9">
        <v>0.3000000002915472</v>
      </c>
    </row>
    <row r="8" spans="1:18" ht="15">
      <c r="A8" s="53" t="s">
        <v>30</v>
      </c>
      <c r="B8" s="9" t="s">
        <v>24</v>
      </c>
      <c r="C8" s="9">
        <v>0.6999999999365799</v>
      </c>
      <c r="F8" s="36"/>
      <c r="N8" s="53"/>
      <c r="O8" s="9" t="s">
        <v>30</v>
      </c>
      <c r="P8" s="9" t="s">
        <v>24</v>
      </c>
      <c r="Q8">
        <v>1</v>
      </c>
      <c r="R8" s="9">
        <v>0.7000000007467737</v>
      </c>
    </row>
    <row r="9" ht="15">
      <c r="F9" s="36" t="s">
        <v>7</v>
      </c>
    </row>
    <row r="10" spans="1:18" ht="15">
      <c r="A10" s="53" t="s">
        <v>31</v>
      </c>
      <c r="B10" s="9" t="s">
        <v>24</v>
      </c>
      <c r="C10" s="9">
        <v>0.26574266663459484</v>
      </c>
      <c r="F10" s="36" t="s">
        <v>26</v>
      </c>
      <c r="H10">
        <f>C24+C5</f>
        <v>0.9999999998078127</v>
      </c>
      <c r="I10">
        <f>1</f>
        <v>1</v>
      </c>
      <c r="J10">
        <f>(H10-I10)^2</f>
        <v>3.693594525156282E-20</v>
      </c>
      <c r="N10" s="53"/>
      <c r="O10" s="9" t="s">
        <v>31</v>
      </c>
      <c r="P10" s="9" t="s">
        <v>24</v>
      </c>
      <c r="Q10">
        <v>1</v>
      </c>
      <c r="R10" s="9">
        <v>0.26574266772491334</v>
      </c>
    </row>
    <row r="11" spans="1:18" ht="15">
      <c r="A11" s="53" t="s">
        <v>32</v>
      </c>
      <c r="B11" s="9" t="s">
        <v>24</v>
      </c>
      <c r="C11" s="9">
        <v>0.6999999999900034</v>
      </c>
      <c r="F11" s="36"/>
      <c r="N11" s="53"/>
      <c r="O11" s="9" t="s">
        <v>32</v>
      </c>
      <c r="P11" s="9" t="s">
        <v>24</v>
      </c>
      <c r="Q11">
        <v>1</v>
      </c>
      <c r="R11" s="9">
        <v>0.6999999998265247</v>
      </c>
    </row>
    <row r="12" spans="1:18" ht="15">
      <c r="A12" s="53" t="s">
        <v>33</v>
      </c>
      <c r="B12" s="9" t="s">
        <v>24</v>
      </c>
      <c r="C12" s="9">
        <v>2.447524443411065</v>
      </c>
      <c r="F12" s="36" t="s">
        <v>8</v>
      </c>
      <c r="H12">
        <f>C25</f>
        <v>0.3</v>
      </c>
      <c r="I12">
        <f>C24*C6+C5*C7</f>
        <v>0.3000000001188596</v>
      </c>
      <c r="J12">
        <f>(H12-I12)^2</f>
        <v>1.4127601858726423E-20</v>
      </c>
      <c r="N12" s="53"/>
      <c r="O12" s="9" t="s">
        <v>33</v>
      </c>
      <c r="P12" s="9" t="s">
        <v>24</v>
      </c>
      <c r="Q12">
        <v>1</v>
      </c>
      <c r="R12" s="9">
        <v>2.447524442287195</v>
      </c>
    </row>
    <row r="13" spans="1:18" ht="15">
      <c r="A13" s="53" t="s">
        <v>34</v>
      </c>
      <c r="B13" s="9" t="s">
        <v>24</v>
      </c>
      <c r="C13" s="9">
        <v>0.3796323810538487</v>
      </c>
      <c r="F13" s="36" t="s">
        <v>9</v>
      </c>
      <c r="H13">
        <f>C8</f>
        <v>0.6999999999365799</v>
      </c>
      <c r="I13">
        <f>C24*C10+C5*C11</f>
        <v>0.6999999998554723</v>
      </c>
      <c r="J13">
        <f>(H13-I13)^2</f>
        <v>6.5784371178450965E-21</v>
      </c>
      <c r="N13" s="53"/>
      <c r="O13" s="9" t="s">
        <v>34</v>
      </c>
      <c r="P13" s="9" t="s">
        <v>24</v>
      </c>
      <c r="Q13">
        <v>1</v>
      </c>
      <c r="R13" s="9">
        <v>0.3796323823042982</v>
      </c>
    </row>
    <row r="14" ht="15">
      <c r="F14" s="36"/>
    </row>
    <row r="15" spans="1:18" ht="15">
      <c r="A15" s="53" t="s">
        <v>35</v>
      </c>
      <c r="B15" s="9" t="s">
        <v>24</v>
      </c>
      <c r="C15" s="9">
        <v>1860.1185768474877</v>
      </c>
      <c r="F15" s="36" t="s">
        <v>10</v>
      </c>
      <c r="N15" s="53"/>
      <c r="O15" s="9" t="s">
        <v>35</v>
      </c>
      <c r="P15" s="9" t="s">
        <v>24</v>
      </c>
      <c r="Q15">
        <v>1</v>
      </c>
      <c r="R15" s="9">
        <v>1860.118576711755</v>
      </c>
    </row>
    <row r="16" spans="1:18" ht="15">
      <c r="A16" s="53" t="s">
        <v>37</v>
      </c>
      <c r="B16" s="9" t="s">
        <v>24</v>
      </c>
      <c r="C16" s="9">
        <v>288.5206096921622</v>
      </c>
      <c r="F16" s="36" t="s">
        <v>11</v>
      </c>
      <c r="H16">
        <f>C6</f>
        <v>0.7342573334226188</v>
      </c>
      <c r="I16">
        <f>C12*C7</f>
        <v>0.734257333455346</v>
      </c>
      <c r="J16">
        <f>(H16-I16)^2</f>
        <v>1.0710738967789503E-21</v>
      </c>
      <c r="N16" s="53"/>
      <c r="O16" s="9" t="s">
        <v>37</v>
      </c>
      <c r="P16" s="9" t="s">
        <v>24</v>
      </c>
      <c r="Q16">
        <v>1</v>
      </c>
      <c r="R16" s="9">
        <v>288.5206097844747</v>
      </c>
    </row>
    <row r="17" spans="1:18" ht="15">
      <c r="A17" s="53" t="s">
        <v>39</v>
      </c>
      <c r="B17" s="9" t="s">
        <v>24</v>
      </c>
      <c r="C17" s="9">
        <v>112.28738441191571</v>
      </c>
      <c r="F17" s="36" t="s">
        <v>12</v>
      </c>
      <c r="H17">
        <f>C10</f>
        <v>0.26574266663459484</v>
      </c>
      <c r="I17">
        <f>C13*C11</f>
        <v>0.26574266673389907</v>
      </c>
      <c r="J17">
        <f>(H17-I17)^2</f>
        <v>9.861330394700227E-21</v>
      </c>
      <c r="N17" s="53"/>
      <c r="O17" s="9" t="s">
        <v>39</v>
      </c>
      <c r="P17" s="9" t="s">
        <v>24</v>
      </c>
      <c r="Q17">
        <v>1</v>
      </c>
      <c r="R17" s="9">
        <v>112.28738443050634</v>
      </c>
    </row>
    <row r="18" spans="1:18" ht="15">
      <c r="A18" s="53" t="s">
        <v>152</v>
      </c>
      <c r="B18" s="9" t="s">
        <v>24</v>
      </c>
      <c r="C18" s="9">
        <v>1.0000000001803473</v>
      </c>
      <c r="F18" s="36"/>
      <c r="O18" s="53" t="s">
        <v>152</v>
      </c>
      <c r="P18" s="9" t="s">
        <v>24</v>
      </c>
      <c r="Q18">
        <v>1</v>
      </c>
      <c r="R18" s="9">
        <v>1.0000000001803473</v>
      </c>
    </row>
    <row r="19" spans="6:10" ht="15">
      <c r="F19" s="36" t="s">
        <v>13</v>
      </c>
      <c r="H19">
        <f>C12</f>
        <v>2.447524443411065</v>
      </c>
      <c r="I19">
        <f>C15/C26</f>
        <v>2.4475244432203787</v>
      </c>
      <c r="J19">
        <f>(H19-I19)^2</f>
        <v>3.636120152820604E-20</v>
      </c>
    </row>
    <row r="20" spans="1:18" ht="15">
      <c r="A20" s="53" t="s">
        <v>153</v>
      </c>
      <c r="B20" s="9" t="s">
        <v>24</v>
      </c>
      <c r="C20" s="9">
        <v>1.0000000001877052</v>
      </c>
      <c r="F20" s="36" t="s">
        <v>14</v>
      </c>
      <c r="H20">
        <f>C13</f>
        <v>0.3796323810538487</v>
      </c>
      <c r="I20">
        <f>C16/C26</f>
        <v>0.37963238117389764</v>
      </c>
      <c r="J20">
        <f>(H20-I20)^2</f>
        <v>1.4411742053441006E-20</v>
      </c>
      <c r="O20" s="53" t="s">
        <v>153</v>
      </c>
      <c r="P20" s="9" t="s">
        <v>24</v>
      </c>
      <c r="Q20">
        <v>1</v>
      </c>
      <c r="R20" s="9">
        <v>1.0000000001877052</v>
      </c>
    </row>
    <row r="21" ht="15">
      <c r="F21" s="36"/>
    </row>
    <row r="22" spans="1:18" ht="15">
      <c r="A22" s="7"/>
      <c r="B22" s="7"/>
      <c r="C22" s="8" t="s">
        <v>41</v>
      </c>
      <c r="D22" s="7"/>
      <c r="F22" s="36" t="s">
        <v>15</v>
      </c>
      <c r="Q22" s="16" t="s">
        <v>154</v>
      </c>
      <c r="R22" s="18" t="s">
        <v>21</v>
      </c>
    </row>
    <row r="23" ht="15">
      <c r="F23" s="36" t="s">
        <v>111</v>
      </c>
    </row>
    <row r="24" spans="1:18" ht="15">
      <c r="A24" s="54" t="s">
        <v>23</v>
      </c>
      <c r="B24" s="11" t="s">
        <v>24</v>
      </c>
      <c r="C24" s="12">
        <v>0</v>
      </c>
      <c r="F24" s="36" t="s">
        <v>112</v>
      </c>
      <c r="H24">
        <f>LOG10(C15)</f>
        <v>3.2695406300400207</v>
      </c>
      <c r="I24">
        <f>6.89272-1203.531/(C17+219.888)</f>
        <v>3.269540630069459</v>
      </c>
      <c r="J24">
        <f>(H24-I24)^2</f>
        <v>8.666093638516909E-22</v>
      </c>
      <c r="R24" s="19" t="s">
        <v>50</v>
      </c>
    </row>
    <row r="25" spans="1:10" ht="15">
      <c r="A25" s="54" t="s">
        <v>27</v>
      </c>
      <c r="B25" s="11" t="s">
        <v>24</v>
      </c>
      <c r="C25" s="12">
        <v>0.3</v>
      </c>
      <c r="F25" s="36" t="s">
        <v>113</v>
      </c>
      <c r="H25">
        <f>LOG10(C16)</f>
        <v>2.4601768412556617</v>
      </c>
      <c r="I25">
        <f>7.06623-1507.434/(C17+214.985)</f>
        <v>2.4601768412260094</v>
      </c>
      <c r="J25">
        <f>(H25-I25)^2</f>
        <v>8.792577466135602E-22</v>
      </c>
    </row>
    <row r="26" spans="1:18" ht="15">
      <c r="A26" s="54" t="s">
        <v>36</v>
      </c>
      <c r="B26" s="11" t="s">
        <v>24</v>
      </c>
      <c r="C26" s="12">
        <v>760</v>
      </c>
      <c r="D26" s="13" t="s">
        <v>59</v>
      </c>
      <c r="F26" s="36"/>
      <c r="O26" s="11" t="s">
        <v>23</v>
      </c>
      <c r="P26" s="11" t="s">
        <v>24</v>
      </c>
      <c r="R26" s="12">
        <v>0</v>
      </c>
    </row>
    <row r="27" spans="6:18" ht="15">
      <c r="F27" s="36" t="s">
        <v>16</v>
      </c>
      <c r="O27" s="11" t="s">
        <v>27</v>
      </c>
      <c r="P27" s="11" t="s">
        <v>24</v>
      </c>
      <c r="R27" s="12">
        <v>0.3</v>
      </c>
    </row>
    <row r="28" spans="6:18" ht="15">
      <c r="F28" s="36" t="s">
        <v>149</v>
      </c>
      <c r="H28">
        <f>C18</f>
        <v>1.0000000001803473</v>
      </c>
      <c r="I28">
        <f>C7+C11</f>
        <v>1.0000000001665192</v>
      </c>
      <c r="J28">
        <f>(H28-I28)^2</f>
        <v>1.9121496172238559E-22</v>
      </c>
      <c r="O28" s="11" t="s">
        <v>36</v>
      </c>
      <c r="P28" s="11" t="s">
        <v>24</v>
      </c>
      <c r="R28" s="12">
        <v>760</v>
      </c>
    </row>
    <row r="29" spans="6:10" ht="15">
      <c r="F29" s="36" t="s">
        <v>150</v>
      </c>
      <c r="H29">
        <f>C20</f>
        <v>1.0000000001877052</v>
      </c>
      <c r="I29">
        <f>C6+C10</f>
        <v>1.0000000000572136</v>
      </c>
      <c r="J29">
        <f>(H29-I29)^2</f>
        <v>1.702806224078125E-20</v>
      </c>
    </row>
    <row r="30" spans="6:10" ht="15">
      <c r="F30" s="36" t="s">
        <v>151</v>
      </c>
      <c r="H30">
        <f>C18-C20</f>
        <v>-7.357892073400762E-12</v>
      </c>
      <c r="I30">
        <f>0</f>
        <v>0</v>
      </c>
      <c r="J30">
        <f>(H30-I30)^2</f>
        <v>5.413857576381377E-23</v>
      </c>
    </row>
    <row r="31" ht="15">
      <c r="F31" s="36"/>
    </row>
    <row r="32" ht="15">
      <c r="F32" s="36" t="s">
        <v>17</v>
      </c>
    </row>
    <row r="33" ht="15">
      <c r="F33" s="36" t="s">
        <v>18</v>
      </c>
    </row>
    <row r="34" ht="15">
      <c r="F34" s="36" t="s">
        <v>114</v>
      </c>
    </row>
    <row r="35" ht="15">
      <c r="F35" s="36" t="s">
        <v>127</v>
      </c>
    </row>
    <row r="36" spans="6:10" ht="15">
      <c r="F36" s="36" t="s">
        <v>19</v>
      </c>
      <c r="H36">
        <f>C8</f>
        <v>0.6999999999365799</v>
      </c>
      <c r="I36">
        <f>1-C25</f>
        <v>0.7</v>
      </c>
      <c r="J36">
        <f>(H36-I36)^2</f>
        <v>4.02210236043959E-21</v>
      </c>
    </row>
    <row r="37" ht="15.75" thickBot="1">
      <c r="F37" s="37"/>
    </row>
    <row r="38" spans="6:10" ht="15">
      <c r="F38" s="38"/>
      <c r="I38" s="14" t="s">
        <v>43</v>
      </c>
      <c r="J38" s="15">
        <f>SUM(J10:J36)</f>
        <v>1.4238871735043285E-19</v>
      </c>
    </row>
    <row r="39" ht="15">
      <c r="F39" s="38"/>
    </row>
    <row r="40" ht="15">
      <c r="F40" s="38"/>
    </row>
    <row r="41" ht="15">
      <c r="F41" s="38"/>
    </row>
    <row r="42" spans="6:10" ht="15">
      <c r="F42" s="38"/>
      <c r="H42" s="7"/>
      <c r="I42" s="8" t="s">
        <v>20</v>
      </c>
      <c r="J42" s="7"/>
    </row>
    <row r="43" ht="15">
      <c r="F43" s="38"/>
    </row>
    <row r="44" spans="6:9" ht="15">
      <c r="F44" s="38"/>
      <c r="I44" s="6" t="s">
        <v>21</v>
      </c>
    </row>
    <row r="45" ht="15">
      <c r="F45" s="38"/>
    </row>
    <row r="46" spans="1:6" ht="15">
      <c r="A46" s="7"/>
      <c r="B46" s="7"/>
      <c r="C46" s="8" t="s">
        <v>22</v>
      </c>
      <c r="D46" s="7"/>
      <c r="F46" s="38"/>
    </row>
    <row r="47" ht="15">
      <c r="F47" s="38"/>
    </row>
    <row r="48" spans="1:2" ht="12.75">
      <c r="A48" s="10" t="s">
        <v>144</v>
      </c>
      <c r="B48" s="10" t="s">
        <v>38</v>
      </c>
    </row>
    <row r="49" spans="1:2" ht="12.75">
      <c r="A49" s="10" t="s">
        <v>145</v>
      </c>
      <c r="B49" s="10" t="s">
        <v>40</v>
      </c>
    </row>
    <row r="50" ht="15"/>
    <row r="51" ht="15"/>
    <row r="52" ht="15"/>
    <row r="53" ht="15"/>
    <row r="54" ht="15"/>
    <row r="55" ht="15"/>
    <row r="56" ht="15"/>
    <row r="57" ht="15"/>
    <row r="58" ht="15"/>
    <row r="59" ht="15"/>
  </sheetData>
  <sheetProtection/>
  <printOptions/>
  <pageMargins left="0.7" right="0.7" top="0.75" bottom="0.75" header="0.3" footer="0.3"/>
  <pageSetup fitToHeight="0" fitToWidth="1" horizontalDpi="300" verticalDpi="300" orientation="portrait" scale="58" r:id="rId3"/>
  <headerFooter>
    <oddHeader>&amp;L&amp;10CHEG 200&amp;C&amp;10F-R Problem 6.46, Second Edition&amp;R&amp;10&amp;D &amp;T</oddHeader>
    <oddFooter>&amp;L&amp;10EZ Setup v1.5&amp;C&amp;10Page &amp;P of &amp;N&amp;R&amp;10&amp;F</oddFooter>
  </headerFooter>
  <legacyDrawing r:id="rId2"/>
</worksheet>
</file>

<file path=xl/worksheets/sheet4.xml><?xml version="1.0" encoding="utf-8"?>
<worksheet xmlns="http://schemas.openxmlformats.org/spreadsheetml/2006/main" xmlns:r="http://schemas.openxmlformats.org/officeDocument/2006/relationships">
  <sheetPr codeName="Sheet2">
    <pageSetUpPr fitToPage="1"/>
  </sheetPr>
  <dimension ref="A1:R49"/>
  <sheetViews>
    <sheetView zoomScalePageLayoutView="0" workbookViewId="0" topLeftCell="A1">
      <selection activeCell="E1" sqref="E1"/>
    </sheetView>
  </sheetViews>
  <sheetFormatPr defaultColWidth="9.140625" defaultRowHeight="15"/>
  <cols>
    <col min="1" max="1" width="10.57421875" style="0" customWidth="1"/>
    <col min="2" max="2" width="1.57421875" style="0" customWidth="1"/>
    <col min="3" max="4" width="10.57421875" style="0" customWidth="1"/>
    <col min="5" max="5" width="1.57421875" style="0" customWidth="1"/>
    <col min="6" max="6" width="80.57421875" style="39" customWidth="1"/>
    <col min="7" max="7" width="1.57421875" style="0" customWidth="1"/>
    <col min="8" max="10" width="12.57421875" style="0" customWidth="1"/>
  </cols>
  <sheetData>
    <row r="1" spans="1:10" ht="15">
      <c r="A1" s="1" t="s">
        <v>0</v>
      </c>
      <c r="B1" s="2"/>
      <c r="C1" s="1" t="s">
        <v>1</v>
      </c>
      <c r="D1" s="1" t="s">
        <v>2</v>
      </c>
      <c r="E1" s="3"/>
      <c r="F1" s="1" t="s">
        <v>3</v>
      </c>
      <c r="G1" s="4"/>
      <c r="H1" s="1" t="s">
        <v>4</v>
      </c>
      <c r="I1" s="1" t="s">
        <v>5</v>
      </c>
      <c r="J1" s="1" t="s">
        <v>6</v>
      </c>
    </row>
    <row r="2" spans="1:9" ht="15.75" thickBot="1">
      <c r="A2" s="1"/>
      <c r="B2" s="2"/>
      <c r="C2" s="1"/>
      <c r="D2" s="1"/>
      <c r="E2" s="3"/>
      <c r="F2" s="55" t="s">
        <v>155</v>
      </c>
      <c r="G2" s="1"/>
      <c r="H2" s="1"/>
      <c r="I2" s="5"/>
    </row>
    <row r="3" spans="1:18" ht="15">
      <c r="A3" s="7"/>
      <c r="B3" s="7"/>
      <c r="C3" s="8" t="s">
        <v>42</v>
      </c>
      <c r="D3" s="7"/>
      <c r="F3" s="35" t="s">
        <v>55</v>
      </c>
      <c r="Q3" s="5"/>
      <c r="R3" s="17" t="s">
        <v>45</v>
      </c>
    </row>
    <row r="4" spans="6:18" ht="15">
      <c r="F4" s="51" t="s">
        <v>57</v>
      </c>
      <c r="Q4" s="16" t="s">
        <v>46</v>
      </c>
      <c r="R4" s="17" t="s">
        <v>48</v>
      </c>
    </row>
    <row r="5" spans="1:18" ht="15">
      <c r="A5" s="53" t="s">
        <v>25</v>
      </c>
      <c r="B5" s="9" t="s">
        <v>24</v>
      </c>
      <c r="C5" s="9">
        <v>1.000000000327495</v>
      </c>
      <c r="F5" s="36"/>
      <c r="N5" s="9"/>
      <c r="O5" s="9" t="s">
        <v>25</v>
      </c>
      <c r="P5" s="9" t="s">
        <v>24</v>
      </c>
      <c r="Q5">
        <v>1</v>
      </c>
      <c r="R5" s="9">
        <v>1.000000000077898</v>
      </c>
    </row>
    <row r="6" spans="1:18" ht="15">
      <c r="A6" s="53" t="s">
        <v>28</v>
      </c>
      <c r="B6" s="9" t="s">
        <v>24</v>
      </c>
      <c r="C6" s="9">
        <v>0.9555688478546163</v>
      </c>
      <c r="F6" s="50" t="s">
        <v>140</v>
      </c>
      <c r="N6" s="9"/>
      <c r="O6" s="9" t="s">
        <v>28</v>
      </c>
      <c r="P6" s="9" t="s">
        <v>24</v>
      </c>
      <c r="Q6">
        <v>1</v>
      </c>
      <c r="R6" s="9">
        <v>0.9555688478520269</v>
      </c>
    </row>
    <row r="7" spans="1:18" ht="15">
      <c r="A7" s="53" t="s">
        <v>29</v>
      </c>
      <c r="B7" s="9" t="s">
        <v>24</v>
      </c>
      <c r="C7" s="9">
        <v>0.7349999999221629</v>
      </c>
      <c r="F7" s="50" t="s">
        <v>156</v>
      </c>
      <c r="N7" s="9"/>
      <c r="O7" s="9" t="s">
        <v>29</v>
      </c>
      <c r="P7" s="9" t="s">
        <v>24</v>
      </c>
      <c r="Q7">
        <v>1</v>
      </c>
      <c r="R7" s="9">
        <v>0.7350000027044028</v>
      </c>
    </row>
    <row r="8" spans="1:18" ht="15">
      <c r="A8" s="53" t="s">
        <v>30</v>
      </c>
      <c r="B8" s="9" t="s">
        <v>24</v>
      </c>
      <c r="C8" s="9">
        <v>0.26499999942278885</v>
      </c>
      <c r="F8" s="36"/>
      <c r="N8" s="9"/>
      <c r="O8" s="9" t="s">
        <v>30</v>
      </c>
      <c r="P8" s="9" t="s">
        <v>24</v>
      </c>
      <c r="Q8">
        <v>1</v>
      </c>
      <c r="R8" s="9">
        <v>0.2649999988332422</v>
      </c>
    </row>
    <row r="9" ht="15">
      <c r="F9" s="36" t="s">
        <v>7</v>
      </c>
    </row>
    <row r="10" spans="1:18" ht="15">
      <c r="A10" s="53" t="s">
        <v>31</v>
      </c>
      <c r="B10" s="9" t="s">
        <v>24</v>
      </c>
      <c r="C10" s="9">
        <v>0.044431155014482256</v>
      </c>
      <c r="F10" s="36" t="s">
        <v>26</v>
      </c>
      <c r="H10">
        <f>C24+C5</f>
        <v>1.000000000327495</v>
      </c>
      <c r="I10">
        <f>1</f>
        <v>1</v>
      </c>
      <c r="J10">
        <f>(H10-I10)^2</f>
        <v>1.0725292267267631E-19</v>
      </c>
      <c r="N10" s="9"/>
      <c r="O10" s="9" t="s">
        <v>31</v>
      </c>
      <c r="P10" s="9" t="s">
        <v>24</v>
      </c>
      <c r="Q10">
        <v>1</v>
      </c>
      <c r="R10" s="9">
        <v>0.04443115286081642</v>
      </c>
    </row>
    <row r="11" spans="1:18" ht="15">
      <c r="A11" s="53" t="s">
        <v>32</v>
      </c>
      <c r="B11" s="9" t="s">
        <v>24</v>
      </c>
      <c r="C11" s="9">
        <v>0.2650000000518666</v>
      </c>
      <c r="F11" s="36"/>
      <c r="N11" s="9"/>
      <c r="O11" s="9" t="s">
        <v>32</v>
      </c>
      <c r="P11" s="9" t="s">
        <v>24</v>
      </c>
      <c r="Q11">
        <v>1</v>
      </c>
      <c r="R11" s="9">
        <v>0.2649999967969979</v>
      </c>
    </row>
    <row r="12" spans="1:18" ht="15">
      <c r="A12" s="53" t="s">
        <v>33</v>
      </c>
      <c r="B12" s="9" t="s">
        <v>24</v>
      </c>
      <c r="C12" s="9">
        <v>1.3000936716555662</v>
      </c>
      <c r="F12" s="36" t="s">
        <v>8</v>
      </c>
      <c r="H12">
        <f>C25</f>
        <v>0.735</v>
      </c>
      <c r="I12">
        <f>C24*C6+C5*C7</f>
        <v>0.7350000001628717</v>
      </c>
      <c r="J12">
        <f>(H12-I12)^2</f>
        <v>2.652719590990468E-20</v>
      </c>
      <c r="N12" s="9"/>
      <c r="O12" s="9" t="s">
        <v>33</v>
      </c>
      <c r="P12" s="9" t="s">
        <v>24</v>
      </c>
      <c r="Q12">
        <v>1</v>
      </c>
      <c r="R12" s="9">
        <v>1.3000936666164353</v>
      </c>
    </row>
    <row r="13" spans="1:18" ht="15">
      <c r="A13" s="53" t="s">
        <v>34</v>
      </c>
      <c r="B13" s="9" t="s">
        <v>24</v>
      </c>
      <c r="C13" s="9">
        <v>0.1676647316779084</v>
      </c>
      <c r="F13" s="36" t="s">
        <v>9</v>
      </c>
      <c r="H13">
        <f>C8</f>
        <v>0.26499999942278885</v>
      </c>
      <c r="I13">
        <f>C24*C10+C5*C11</f>
        <v>0.2650000001386527</v>
      </c>
      <c r="J13">
        <f>(H13-I13)^2</f>
        <v>5.124610777708938E-19</v>
      </c>
      <c r="N13" s="9"/>
      <c r="O13" s="9" t="s">
        <v>34</v>
      </c>
      <c r="P13" s="9" t="s">
        <v>24</v>
      </c>
      <c r="Q13">
        <v>1</v>
      </c>
      <c r="R13" s="9">
        <v>0.1676647290825077</v>
      </c>
    </row>
    <row r="14" ht="15">
      <c r="F14" s="36"/>
    </row>
    <row r="15" spans="1:18" ht="15">
      <c r="A15" s="53" t="s">
        <v>35</v>
      </c>
      <c r="B15" s="9" t="s">
        <v>24</v>
      </c>
      <c r="C15" s="9">
        <v>988.0711906200197</v>
      </c>
      <c r="F15" s="36" t="s">
        <v>10</v>
      </c>
      <c r="N15" s="9"/>
      <c r="O15" s="9" t="s">
        <v>35</v>
      </c>
      <c r="P15" s="9" t="s">
        <v>24</v>
      </c>
      <c r="Q15">
        <v>1</v>
      </c>
      <c r="R15" s="9">
        <v>988.0711859060634</v>
      </c>
    </row>
    <row r="16" spans="1:18" ht="15">
      <c r="A16" s="53" t="s">
        <v>37</v>
      </c>
      <c r="B16" s="9" t="s">
        <v>24</v>
      </c>
      <c r="C16" s="9">
        <v>127.42519461699492</v>
      </c>
      <c r="F16" s="36" t="s">
        <v>11</v>
      </c>
      <c r="H16">
        <f>C6</f>
        <v>0.9555688478546163</v>
      </c>
      <c r="I16">
        <f>C12*C7</f>
        <v>0.9555688485656457</v>
      </c>
      <c r="J16">
        <f>(H16-I16)^2</f>
        <v>5.055628894812306E-19</v>
      </c>
      <c r="O16" s="9" t="s">
        <v>37</v>
      </c>
      <c r="P16" s="9" t="s">
        <v>24</v>
      </c>
      <c r="Q16">
        <v>1</v>
      </c>
      <c r="R16" s="9">
        <v>127.42519331981975</v>
      </c>
    </row>
    <row r="17" spans="1:18" ht="15">
      <c r="A17" s="53" t="s">
        <v>39</v>
      </c>
      <c r="B17" s="9" t="s">
        <v>24</v>
      </c>
      <c r="C17" s="9">
        <v>88.87343368473435</v>
      </c>
      <c r="F17" s="36" t="s">
        <v>12</v>
      </c>
      <c r="H17">
        <f>C10</f>
        <v>0.044431155014482256</v>
      </c>
      <c r="I17">
        <f>C13*C11</f>
        <v>0.04443115390334192</v>
      </c>
      <c r="J17">
        <f>(H17-I17)^2</f>
        <v>1.2346328385559124E-18</v>
      </c>
      <c r="O17" s="9" t="s">
        <v>39</v>
      </c>
      <c r="P17" s="9" t="s">
        <v>24</v>
      </c>
      <c r="Q17">
        <v>1</v>
      </c>
      <c r="R17" s="9">
        <v>88.87343357764759</v>
      </c>
    </row>
    <row r="18" spans="1:18" ht="15">
      <c r="A18" s="53" t="s">
        <v>152</v>
      </c>
      <c r="B18" s="9" t="s">
        <v>24</v>
      </c>
      <c r="C18" s="9">
        <v>1.00000000068663</v>
      </c>
      <c r="F18" s="36"/>
      <c r="O18" s="53" t="s">
        <v>152</v>
      </c>
      <c r="P18" s="9" t="s">
        <v>24</v>
      </c>
      <c r="Q18">
        <v>1</v>
      </c>
      <c r="R18" s="9">
        <v>1.0000000001803473</v>
      </c>
    </row>
    <row r="19" spans="6:10" ht="15">
      <c r="F19" s="36" t="s">
        <v>13</v>
      </c>
      <c r="H19">
        <f>C12</f>
        <v>1.3000936716555662</v>
      </c>
      <c r="I19">
        <f>C15/C26</f>
        <v>1.300093671868447</v>
      </c>
      <c r="J19">
        <f>(H19-I19)^2</f>
        <v>4.5318245260884225E-20</v>
      </c>
    </row>
    <row r="20" spans="1:18" ht="15">
      <c r="A20" s="53" t="s">
        <v>153</v>
      </c>
      <c r="B20" s="9" t="s">
        <v>24</v>
      </c>
      <c r="C20" s="9">
        <v>1.000000002074765</v>
      </c>
      <c r="F20" s="36" t="s">
        <v>14</v>
      </c>
      <c r="H20">
        <f>C13</f>
        <v>0.1676647316779084</v>
      </c>
      <c r="I20">
        <f>C16/C26</f>
        <v>0.16766472975920382</v>
      </c>
      <c r="J20">
        <f>(H20-I20)^2</f>
        <v>3.681427281057582E-18</v>
      </c>
      <c r="O20" s="53" t="s">
        <v>153</v>
      </c>
      <c r="P20" s="9" t="s">
        <v>24</v>
      </c>
      <c r="Q20">
        <v>1</v>
      </c>
      <c r="R20" s="9">
        <v>1.0000000001877052</v>
      </c>
    </row>
    <row r="21" ht="15">
      <c r="F21" s="36"/>
    </row>
    <row r="22" spans="1:18" ht="15">
      <c r="A22" s="7"/>
      <c r="B22" s="7"/>
      <c r="C22" s="8" t="s">
        <v>41</v>
      </c>
      <c r="D22" s="7"/>
      <c r="F22" s="36" t="s">
        <v>15</v>
      </c>
      <c r="Q22" s="16" t="s">
        <v>154</v>
      </c>
      <c r="R22" s="18" t="s">
        <v>21</v>
      </c>
    </row>
    <row r="23" ht="15">
      <c r="F23" s="36" t="s">
        <v>111</v>
      </c>
    </row>
    <row r="24" spans="1:18" ht="15">
      <c r="A24" s="54" t="s">
        <v>23</v>
      </c>
      <c r="B24" s="11" t="s">
        <v>24</v>
      </c>
      <c r="C24" s="12">
        <v>0</v>
      </c>
      <c r="F24" s="36" t="s">
        <v>112</v>
      </c>
      <c r="H24">
        <f>LOG10(C15)</f>
        <v>2.9947882366722434</v>
      </c>
      <c r="I24">
        <f>6.89272-1203.531/(C17+219.888)</f>
        <v>2.9947882355397923</v>
      </c>
      <c r="J24">
        <f>(H24-I24)^2</f>
        <v>1.2824453168795552E-18</v>
      </c>
      <c r="R24" s="19" t="s">
        <v>50</v>
      </c>
    </row>
    <row r="25" spans="1:10" ht="15">
      <c r="A25" s="54" t="s">
        <v>27</v>
      </c>
      <c r="B25" s="11" t="s">
        <v>24</v>
      </c>
      <c r="C25" s="12">
        <v>0.735</v>
      </c>
      <c r="F25" s="36" t="s">
        <v>113</v>
      </c>
      <c r="H25">
        <f>LOG10(C16)</f>
        <v>2.105255305560902</v>
      </c>
      <c r="I25">
        <f>7.06623-1507.434/(C17+214.985)</f>
        <v>2.10525530622525</v>
      </c>
      <c r="J25">
        <f>(H25-I25)^2</f>
        <v>4.413584405746497E-19</v>
      </c>
    </row>
    <row r="26" spans="1:18" ht="15">
      <c r="A26" s="54" t="s">
        <v>36</v>
      </c>
      <c r="B26" s="11" t="s">
        <v>24</v>
      </c>
      <c r="C26" s="12">
        <v>760</v>
      </c>
      <c r="D26" s="13" t="s">
        <v>59</v>
      </c>
      <c r="F26" s="36"/>
      <c r="O26" s="11" t="s">
        <v>23</v>
      </c>
      <c r="P26" s="11" t="s">
        <v>24</v>
      </c>
      <c r="R26" s="12">
        <v>0</v>
      </c>
    </row>
    <row r="27" spans="6:18" ht="15">
      <c r="F27" s="36" t="s">
        <v>16</v>
      </c>
      <c r="O27" s="11" t="s">
        <v>27</v>
      </c>
      <c r="P27" s="11" t="s">
        <v>24</v>
      </c>
      <c r="R27" s="12">
        <v>0.735</v>
      </c>
    </row>
    <row r="28" spans="6:18" ht="15">
      <c r="F28" s="36" t="s">
        <v>149</v>
      </c>
      <c r="H28">
        <f>C18</f>
        <v>1.00000000068663</v>
      </c>
      <c r="I28">
        <f>C7+C11</f>
        <v>0.9999999999740294</v>
      </c>
      <c r="J28">
        <f>(H28-I28)^2</f>
        <v>5.077996794803751E-19</v>
      </c>
      <c r="O28" s="11" t="s">
        <v>36</v>
      </c>
      <c r="P28" s="11" t="s">
        <v>24</v>
      </c>
      <c r="R28" s="12">
        <v>760</v>
      </c>
    </row>
    <row r="29" spans="6:18" ht="15">
      <c r="F29" s="36" t="s">
        <v>150</v>
      </c>
      <c r="H29">
        <f>C20</f>
        <v>1.000000002074765</v>
      </c>
      <c r="I29">
        <f>C6+C10</f>
        <v>1.0000000028690985</v>
      </c>
      <c r="J29">
        <f>(H29-I29)^2</f>
        <v>6.309656899590432E-19</v>
      </c>
      <c r="O29" s="11" t="s">
        <v>27</v>
      </c>
      <c r="P29" s="11" t="s">
        <v>24</v>
      </c>
      <c r="R29" s="12">
        <v>0.735</v>
      </c>
    </row>
    <row r="30" spans="6:18" ht="15">
      <c r="F30" s="36" t="s">
        <v>151</v>
      </c>
      <c r="H30">
        <f>C18-C20</f>
        <v>-1.3881349403277454E-09</v>
      </c>
      <c r="I30">
        <f>0</f>
        <v>0</v>
      </c>
      <c r="J30">
        <f>(H30-I30)^2</f>
        <v>1.9269186125587134E-18</v>
      </c>
      <c r="O30" s="11" t="s">
        <v>36</v>
      </c>
      <c r="P30" s="11" t="s">
        <v>24</v>
      </c>
      <c r="R30" s="12">
        <v>760</v>
      </c>
    </row>
    <row r="31" ht="15">
      <c r="F31" s="36"/>
    </row>
    <row r="32" ht="15">
      <c r="F32" s="36" t="s">
        <v>17</v>
      </c>
    </row>
    <row r="33" ht="15">
      <c r="F33" s="36" t="s">
        <v>18</v>
      </c>
    </row>
    <row r="34" ht="15">
      <c r="F34" s="36" t="s">
        <v>114</v>
      </c>
    </row>
    <row r="35" ht="15">
      <c r="F35" s="36" t="s">
        <v>128</v>
      </c>
    </row>
    <row r="36" spans="6:10" ht="15">
      <c r="F36" s="36" t="s">
        <v>19</v>
      </c>
      <c r="H36">
        <f>C8</f>
        <v>0.26499999942278885</v>
      </c>
      <c r="I36">
        <f>1-C25</f>
        <v>0.265</v>
      </c>
      <c r="J36">
        <f>(H36-I36)^2</f>
        <v>3.3317273217711583E-19</v>
      </c>
    </row>
    <row r="37" ht="15.75" thickBot="1">
      <c r="F37" s="37"/>
    </row>
    <row r="38" spans="6:10" ht="15">
      <c r="F38" s="38"/>
      <c r="I38" s="14" t="s">
        <v>43</v>
      </c>
      <c r="J38" s="15">
        <f>SUM(J10:J36)</f>
        <v>1.1235842922338536E-17</v>
      </c>
    </row>
    <row r="39" ht="15">
      <c r="F39" s="38"/>
    </row>
    <row r="40" ht="15">
      <c r="F40" s="38"/>
    </row>
    <row r="41" ht="15">
      <c r="F41" s="38"/>
    </row>
    <row r="42" spans="6:10" ht="15">
      <c r="F42" s="38"/>
      <c r="H42" s="7"/>
      <c r="I42" s="8" t="s">
        <v>20</v>
      </c>
      <c r="J42" s="7"/>
    </row>
    <row r="43" ht="15">
      <c r="F43" s="38"/>
    </row>
    <row r="44" spans="6:9" ht="15">
      <c r="F44" s="38"/>
      <c r="I44" s="6" t="s">
        <v>21</v>
      </c>
    </row>
    <row r="45" ht="15">
      <c r="F45" s="38"/>
    </row>
    <row r="46" spans="1:6" ht="15">
      <c r="A46" s="7"/>
      <c r="B46" s="7"/>
      <c r="C46" s="8" t="s">
        <v>22</v>
      </c>
      <c r="D46" s="7"/>
      <c r="F46" s="38"/>
    </row>
    <row r="47" ht="15">
      <c r="F47" s="38"/>
    </row>
    <row r="48" spans="1:2" ht="12.75">
      <c r="A48" s="10" t="s">
        <v>144</v>
      </c>
      <c r="B48" s="10" t="s">
        <v>38</v>
      </c>
    </row>
    <row r="49" spans="1:2" ht="12.75">
      <c r="A49" s="10" t="s">
        <v>145</v>
      </c>
      <c r="B49" s="10" t="s">
        <v>40</v>
      </c>
    </row>
    <row r="50" ht="15"/>
    <row r="51" ht="15"/>
    <row r="52" ht="15"/>
    <row r="53" ht="15"/>
    <row r="54" ht="15"/>
    <row r="55" ht="15"/>
    <row r="56" ht="15"/>
    <row r="57" ht="15"/>
    <row r="58" ht="15"/>
    <row r="59" ht="15"/>
  </sheetData>
  <sheetProtection/>
  <printOptions/>
  <pageMargins left="0.7" right="0.7" top="0.75" bottom="0.75" header="0.3" footer="0.3"/>
  <pageSetup fitToHeight="0" fitToWidth="1" horizontalDpi="300" verticalDpi="300" orientation="portrait" scale="58" r:id="rId3"/>
  <headerFooter>
    <oddHeader>&amp;L&amp;10CHEG 200&amp;C&amp;10F-R Problem 6.46, Second Edition&amp;R&amp;10&amp;D &amp;T</oddHeader>
    <oddFooter>&amp;L&amp;10EZ Setup v1.5&amp;C&amp;10Page &amp;P of &amp;N&amp;R&amp;10&amp;F</oddFooter>
  </headerFooter>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R49"/>
  <sheetViews>
    <sheetView zoomScalePageLayoutView="0" workbookViewId="0" topLeftCell="A1">
      <selection activeCell="E1" sqref="E1"/>
    </sheetView>
  </sheetViews>
  <sheetFormatPr defaultColWidth="9.140625" defaultRowHeight="15"/>
  <cols>
    <col min="1" max="1" width="10.57421875" style="0" customWidth="1"/>
    <col min="2" max="2" width="1.57421875" style="0" customWidth="1"/>
    <col min="3" max="4" width="10.57421875" style="0" customWidth="1"/>
    <col min="5" max="5" width="1.57421875" style="0" customWidth="1"/>
    <col min="6" max="6" width="80.57421875" style="39" customWidth="1"/>
    <col min="7" max="7" width="1.57421875" style="0" customWidth="1"/>
    <col min="8" max="10" width="12.57421875" style="0" customWidth="1"/>
  </cols>
  <sheetData>
    <row r="1" spans="1:10" ht="15">
      <c r="A1" s="1" t="s">
        <v>0</v>
      </c>
      <c r="B1" s="2"/>
      <c r="C1" s="1" t="s">
        <v>1</v>
      </c>
      <c r="D1" s="1" t="s">
        <v>2</v>
      </c>
      <c r="E1" s="3"/>
      <c r="F1" s="1" t="s">
        <v>3</v>
      </c>
      <c r="G1" s="4"/>
      <c r="H1" s="1" t="s">
        <v>4</v>
      </c>
      <c r="I1" s="1" t="s">
        <v>5</v>
      </c>
      <c r="J1" s="1" t="s">
        <v>6</v>
      </c>
    </row>
    <row r="2" spans="1:9" ht="15.75" thickBot="1">
      <c r="A2" s="1"/>
      <c r="B2" s="2"/>
      <c r="C2" s="1"/>
      <c r="D2" s="1"/>
      <c r="E2" s="3"/>
      <c r="F2" s="55" t="s">
        <v>155</v>
      </c>
      <c r="G2" s="1"/>
      <c r="H2" s="1"/>
      <c r="I2" s="5"/>
    </row>
    <row r="3" spans="1:18" ht="15">
      <c r="A3" s="7"/>
      <c r="B3" s="7"/>
      <c r="C3" s="8" t="s">
        <v>42</v>
      </c>
      <c r="D3" s="7"/>
      <c r="F3" s="35" t="s">
        <v>139</v>
      </c>
      <c r="Q3" s="5"/>
      <c r="R3" s="17" t="s">
        <v>45</v>
      </c>
    </row>
    <row r="4" spans="6:18" ht="15">
      <c r="F4" s="51" t="s">
        <v>138</v>
      </c>
      <c r="Q4" s="16" t="s">
        <v>46</v>
      </c>
      <c r="R4" s="17" t="s">
        <v>48</v>
      </c>
    </row>
    <row r="5" spans="1:18" ht="15">
      <c r="A5" s="53" t="s">
        <v>25</v>
      </c>
      <c r="B5" s="9" t="s">
        <v>24</v>
      </c>
      <c r="C5" s="9">
        <v>0.9999999999933435</v>
      </c>
      <c r="F5" s="36"/>
      <c r="N5" s="53"/>
      <c r="O5" s="9" t="s">
        <v>25</v>
      </c>
      <c r="P5" s="9" t="s">
        <v>24</v>
      </c>
      <c r="Q5">
        <v>1</v>
      </c>
      <c r="R5" s="9">
        <v>0.9999999985826615</v>
      </c>
    </row>
    <row r="6" spans="1:18" ht="15">
      <c r="A6" s="53" t="s">
        <v>28</v>
      </c>
      <c r="B6" s="9" t="s">
        <v>24</v>
      </c>
      <c r="C6" s="9">
        <v>0.04848686182616802</v>
      </c>
      <c r="F6" s="50" t="s">
        <v>140</v>
      </c>
      <c r="N6" s="53"/>
      <c r="O6" s="9" t="s">
        <v>28</v>
      </c>
      <c r="P6" s="9" t="s">
        <v>24</v>
      </c>
      <c r="Q6">
        <v>1</v>
      </c>
      <c r="R6" s="9">
        <v>0.0484868650690124</v>
      </c>
    </row>
    <row r="7" spans="1:18" ht="15">
      <c r="A7" s="53" t="s">
        <v>29</v>
      </c>
      <c r="B7" s="9" t="s">
        <v>24</v>
      </c>
      <c r="C7" s="9">
        <v>0.009999999973945121</v>
      </c>
      <c r="F7" s="50" t="s">
        <v>157</v>
      </c>
      <c r="N7" s="53"/>
      <c r="O7" s="9" t="s">
        <v>29</v>
      </c>
      <c r="P7" s="9" t="s">
        <v>24</v>
      </c>
      <c r="Q7">
        <v>1</v>
      </c>
      <c r="R7" s="9">
        <v>0.01000000064628719</v>
      </c>
    </row>
    <row r="8" spans="1:18" ht="15">
      <c r="A8" s="53" t="s">
        <v>30</v>
      </c>
      <c r="B8" s="9" t="s">
        <v>24</v>
      </c>
      <c r="C8" s="9">
        <v>0.9899999999786273</v>
      </c>
      <c r="F8" s="36"/>
      <c r="N8" s="53"/>
      <c r="O8" s="9" t="s">
        <v>30</v>
      </c>
      <c r="P8" s="9" t="s">
        <v>24</v>
      </c>
      <c r="Q8">
        <v>1</v>
      </c>
      <c r="R8" s="9">
        <v>0.98999999531758</v>
      </c>
    </row>
    <row r="9" ht="15">
      <c r="F9" s="36" t="s">
        <v>7</v>
      </c>
    </row>
    <row r="10" spans="1:18" ht="15">
      <c r="A10" s="53" t="s">
        <v>31</v>
      </c>
      <c r="B10" s="9" t="s">
        <v>24</v>
      </c>
      <c r="C10" s="9">
        <v>0.9515131378237208</v>
      </c>
      <c r="F10" s="36" t="s">
        <v>26</v>
      </c>
      <c r="H10">
        <f>C24+C5</f>
        <v>0.9999999999933435</v>
      </c>
      <c r="I10">
        <f>1</f>
        <v>1</v>
      </c>
      <c r="J10">
        <f>(H10-I10)^2</f>
        <v>4.4308368757043564E-23</v>
      </c>
      <c r="N10" s="53"/>
      <c r="O10" s="9" t="s">
        <v>31</v>
      </c>
      <c r="P10" s="9" t="s">
        <v>24</v>
      </c>
      <c r="Q10">
        <v>1</v>
      </c>
      <c r="R10" s="9">
        <v>0.9515131329052423</v>
      </c>
    </row>
    <row r="11" spans="1:18" ht="15">
      <c r="A11" s="53" t="s">
        <v>32</v>
      </c>
      <c r="B11" s="9" t="s">
        <v>24</v>
      </c>
      <c r="C11" s="9">
        <v>0.9899999999823283</v>
      </c>
      <c r="F11" s="36"/>
      <c r="N11" s="53"/>
      <c r="O11" s="9" t="s">
        <v>32</v>
      </c>
      <c r="P11" s="9" t="s">
        <v>24</v>
      </c>
      <c r="Q11">
        <v>1</v>
      </c>
      <c r="R11" s="9">
        <v>0.9899999953559211</v>
      </c>
    </row>
    <row r="12" spans="1:18" ht="15">
      <c r="A12" s="53" t="s">
        <v>33</v>
      </c>
      <c r="B12" s="9" t="s">
        <v>24</v>
      </c>
      <c r="C12" s="9">
        <v>4.848686198787043</v>
      </c>
      <c r="F12" s="36" t="s">
        <v>8</v>
      </c>
      <c r="H12">
        <f>C25</f>
        <v>0.01</v>
      </c>
      <c r="I12">
        <f>C24*C6+C5*C7</f>
        <v>0.009999999973878557</v>
      </c>
      <c r="J12">
        <f>(H12-I12)^2</f>
        <v>6.823298131281869E-22</v>
      </c>
      <c r="N12" s="53"/>
      <c r="O12" s="9" t="s">
        <v>33</v>
      </c>
      <c r="P12" s="9" t="s">
        <v>24</v>
      </c>
      <c r="Q12">
        <v>1</v>
      </c>
      <c r="R12" s="9">
        <v>4.848686225330388</v>
      </c>
    </row>
    <row r="13" spans="1:18" ht="15">
      <c r="A13" s="53" t="s">
        <v>34</v>
      </c>
      <c r="B13" s="9" t="s">
        <v>24</v>
      </c>
      <c r="C13" s="9">
        <v>0.961124381739278</v>
      </c>
      <c r="F13" s="36" t="s">
        <v>9</v>
      </c>
      <c r="H13">
        <f>C8</f>
        <v>0.9899999999786273</v>
      </c>
      <c r="I13">
        <f>C24*C10+C5*C11</f>
        <v>0.9899999999757385</v>
      </c>
      <c r="J13">
        <f>(H13-I13)^2</f>
        <v>8.345167231487436E-24</v>
      </c>
      <c r="N13" s="53"/>
      <c r="O13" s="9" t="s">
        <v>34</v>
      </c>
      <c r="P13" s="9" t="s">
        <v>24</v>
      </c>
      <c r="Q13">
        <v>1</v>
      </c>
      <c r="R13" s="9">
        <v>0.961124382474589</v>
      </c>
    </row>
    <row r="14" ht="15">
      <c r="F14" s="36"/>
    </row>
    <row r="15" spans="1:18" ht="15">
      <c r="A15" s="53" t="s">
        <v>35</v>
      </c>
      <c r="B15" s="9" t="s">
        <v>24</v>
      </c>
      <c r="C15" s="9">
        <v>4354.603206318552</v>
      </c>
      <c r="F15" s="36" t="s">
        <v>10</v>
      </c>
      <c r="N15" s="53"/>
      <c r="O15" s="9" t="s">
        <v>35</v>
      </c>
      <c r="P15" s="9" t="s">
        <v>24</v>
      </c>
      <c r="Q15">
        <v>1</v>
      </c>
      <c r="R15" s="9">
        <v>4354.603205899931</v>
      </c>
    </row>
    <row r="16" spans="1:18" ht="15">
      <c r="A16" s="53" t="s">
        <v>36</v>
      </c>
      <c r="B16" s="9" t="s">
        <v>24</v>
      </c>
      <c r="C16" s="9">
        <v>898.0996145573566</v>
      </c>
      <c r="F16" s="36" t="s">
        <v>11</v>
      </c>
      <c r="H16">
        <f>C6</f>
        <v>0.04848686182616802</v>
      </c>
      <c r="I16">
        <f>C12*C7</f>
        <v>0.0484868618615385</v>
      </c>
      <c r="J16">
        <f>(H16-I16)^2</f>
        <v>1.2510706701128957E-21</v>
      </c>
      <c r="N16" s="53"/>
      <c r="O16" s="9" t="s">
        <v>36</v>
      </c>
      <c r="P16" s="9" t="s">
        <v>24</v>
      </c>
      <c r="Q16">
        <v>1</v>
      </c>
      <c r="R16" s="9">
        <v>898.0996095720017</v>
      </c>
    </row>
    <row r="17" spans="1:18" ht="15">
      <c r="A17" s="53" t="s">
        <v>37</v>
      </c>
      <c r="B17" s="9" t="s">
        <v>24</v>
      </c>
      <c r="C17" s="9">
        <v>863.185436523284</v>
      </c>
      <c r="F17" s="36" t="s">
        <v>12</v>
      </c>
      <c r="H17">
        <f>C10</f>
        <v>0.9515131378237208</v>
      </c>
      <c r="I17">
        <f>C13*C11</f>
        <v>0.9515131379049007</v>
      </c>
      <c r="J17">
        <f>(H17-I17)^2</f>
        <v>6.59016652430611E-21</v>
      </c>
      <c r="N17" s="53"/>
      <c r="O17" s="9" t="s">
        <v>37</v>
      </c>
      <c r="P17" s="9" t="s">
        <v>24</v>
      </c>
      <c r="Q17">
        <v>1</v>
      </c>
      <c r="R17" s="9">
        <v>863.1854327692528</v>
      </c>
    </row>
    <row r="18" spans="1:18" ht="15">
      <c r="A18" s="53" t="s">
        <v>152</v>
      </c>
      <c r="B18" s="9" t="s">
        <v>24</v>
      </c>
      <c r="C18" s="9">
        <v>0.999999999840917</v>
      </c>
      <c r="F18" s="36"/>
      <c r="N18" s="53"/>
      <c r="O18" s="53" t="s">
        <v>152</v>
      </c>
      <c r="P18" s="9" t="s">
        <v>24</v>
      </c>
      <c r="Q18">
        <v>1</v>
      </c>
      <c r="R18" s="9">
        <v>1.0000000001803473</v>
      </c>
    </row>
    <row r="19" spans="6:10" ht="15">
      <c r="F19" s="36" t="s">
        <v>13</v>
      </c>
      <c r="H19">
        <f>C12</f>
        <v>4.848686198787043</v>
      </c>
      <c r="I19">
        <f>C15/C16</f>
        <v>4.848686198874265</v>
      </c>
      <c r="J19">
        <f>(H19-I19)^2</f>
        <v>7.607794777412386E-21</v>
      </c>
    </row>
    <row r="20" spans="1:18" ht="15">
      <c r="A20" s="53" t="s">
        <v>153</v>
      </c>
      <c r="B20" s="9" t="s">
        <v>24</v>
      </c>
      <c r="C20" s="9">
        <v>0.9999999997397565</v>
      </c>
      <c r="F20" s="36" t="s">
        <v>14</v>
      </c>
      <c r="H20">
        <f>C13</f>
        <v>0.961124381739278</v>
      </c>
      <c r="I20">
        <f>C17/C16</f>
        <v>0.9611243814515157</v>
      </c>
      <c r="J20">
        <f>(H20-I20)^2</f>
        <v>8.28071812936795E-20</v>
      </c>
      <c r="N20" s="53"/>
      <c r="O20" s="53" t="s">
        <v>153</v>
      </c>
      <c r="P20" s="9" t="s">
        <v>24</v>
      </c>
      <c r="Q20">
        <v>1</v>
      </c>
      <c r="R20" s="9">
        <v>1.0000000001877052</v>
      </c>
    </row>
    <row r="21" ht="15">
      <c r="F21" s="36"/>
    </row>
    <row r="22" spans="1:18" ht="15">
      <c r="A22" s="7"/>
      <c r="B22" s="7"/>
      <c r="C22" s="8" t="s">
        <v>41</v>
      </c>
      <c r="D22" s="7"/>
      <c r="F22" s="36" t="s">
        <v>15</v>
      </c>
      <c r="Q22" s="16" t="s">
        <v>154</v>
      </c>
      <c r="R22" s="18" t="s">
        <v>21</v>
      </c>
    </row>
    <row r="23" ht="15">
      <c r="F23" s="36" t="s">
        <v>111</v>
      </c>
    </row>
    <row r="24" spans="1:18" ht="15">
      <c r="A24" s="54" t="s">
        <v>23</v>
      </c>
      <c r="B24" s="11" t="s">
        <v>24</v>
      </c>
      <c r="C24" s="12">
        <v>0</v>
      </c>
      <c r="F24" s="36" t="s">
        <v>112</v>
      </c>
      <c r="H24">
        <f>LOG10(C15)</f>
        <v>3.638948588010214</v>
      </c>
      <c r="I24">
        <f>6.89272-1203.531/(C26+219.888)</f>
        <v>3.6389485881131587</v>
      </c>
      <c r="J24">
        <f>(H24-I24)^2</f>
        <v>1.0597624398892968E-20</v>
      </c>
      <c r="R24" s="19" t="s">
        <v>50</v>
      </c>
    </row>
    <row r="25" spans="1:10" ht="15">
      <c r="A25" s="54" t="s">
        <v>27</v>
      </c>
      <c r="B25" s="11" t="s">
        <v>24</v>
      </c>
      <c r="C25" s="12">
        <v>0.01</v>
      </c>
      <c r="F25" s="36" t="s">
        <v>113</v>
      </c>
      <c r="H25">
        <f>LOG10(C17)</f>
        <v>2.9361041044147402</v>
      </c>
      <c r="I25">
        <f>7.06623-1507.434/(C26+214.985)</f>
        <v>2.93610410441525</v>
      </c>
      <c r="J25">
        <f>(H25-I25)^2</f>
        <v>2.599107356085981E-25</v>
      </c>
    </row>
    <row r="26" spans="1:18" ht="15">
      <c r="A26" s="54" t="s">
        <v>39</v>
      </c>
      <c r="B26" s="11" t="s">
        <v>24</v>
      </c>
      <c r="C26" s="12">
        <v>150</v>
      </c>
      <c r="D26" s="13" t="s">
        <v>51</v>
      </c>
      <c r="F26" s="36"/>
      <c r="O26" s="11" t="s">
        <v>23</v>
      </c>
      <c r="P26" s="11" t="s">
        <v>24</v>
      </c>
      <c r="R26" s="12">
        <v>0</v>
      </c>
    </row>
    <row r="27" spans="6:18" ht="15">
      <c r="F27" s="36" t="s">
        <v>16</v>
      </c>
      <c r="O27" s="11" t="s">
        <v>27</v>
      </c>
      <c r="P27" s="11" t="s">
        <v>24</v>
      </c>
      <c r="R27" s="12">
        <v>0.01</v>
      </c>
    </row>
    <row r="28" spans="6:18" ht="15">
      <c r="F28" s="36" t="s">
        <v>149</v>
      </c>
      <c r="H28">
        <f>C18</f>
        <v>0.999999999840917</v>
      </c>
      <c r="I28">
        <f>C7+C11</f>
        <v>0.9999999999562734</v>
      </c>
      <c r="J28">
        <f>(H28-I28)^2</f>
        <v>1.3307096969011358E-20</v>
      </c>
      <c r="O28" s="11" t="s">
        <v>39</v>
      </c>
      <c r="P28" s="11" t="s">
        <v>24</v>
      </c>
      <c r="R28" s="12">
        <v>150</v>
      </c>
    </row>
    <row r="29" spans="6:10" ht="15">
      <c r="F29" s="36" t="s">
        <v>150</v>
      </c>
      <c r="H29">
        <f>C20</f>
        <v>0.9999999997397565</v>
      </c>
      <c r="I29">
        <f>C6+C10</f>
        <v>0.9999999996498888</v>
      </c>
      <c r="J29">
        <f>(H29-I29)^2</f>
        <v>8.076197906707711E-21</v>
      </c>
    </row>
    <row r="30" spans="6:10" ht="15">
      <c r="F30" s="36" t="s">
        <v>151</v>
      </c>
      <c r="H30">
        <f>C18-C20</f>
        <v>1.0116052440167778E-10</v>
      </c>
      <c r="I30">
        <f>0</f>
        <v>0</v>
      </c>
      <c r="J30">
        <f>(H30-I30)^2</f>
        <v>1.0233451697222445E-20</v>
      </c>
    </row>
    <row r="31" ht="15">
      <c r="F31" s="36"/>
    </row>
    <row r="32" ht="15">
      <c r="F32" s="36" t="s">
        <v>17</v>
      </c>
    </row>
    <row r="33" ht="15">
      <c r="F33" s="36" t="s">
        <v>18</v>
      </c>
    </row>
    <row r="34" ht="15">
      <c r="F34" s="36" t="s">
        <v>115</v>
      </c>
    </row>
    <row r="35" ht="15">
      <c r="F35" s="36" t="s">
        <v>129</v>
      </c>
    </row>
    <row r="36" spans="6:10" ht="15">
      <c r="F36" s="36" t="s">
        <v>19</v>
      </c>
      <c r="H36">
        <f>C8</f>
        <v>0.9899999999786273</v>
      </c>
      <c r="I36">
        <f>1-C25</f>
        <v>0.99</v>
      </c>
      <c r="J36">
        <f>(H36-I36)^2</f>
        <v>4.567915103308015E-22</v>
      </c>
    </row>
    <row r="37" ht="15.75" thickBot="1">
      <c r="F37" s="37"/>
    </row>
    <row r="38" spans="6:10" ht="15">
      <c r="F38" s="38"/>
      <c r="I38" s="14" t="s">
        <v>43</v>
      </c>
      <c r="J38" s="15">
        <f>SUM(J10:J36)</f>
        <v>1.416626190075285E-19</v>
      </c>
    </row>
    <row r="39" ht="15">
      <c r="F39" s="38"/>
    </row>
    <row r="40" ht="15">
      <c r="F40" s="38"/>
    </row>
    <row r="41" ht="15">
      <c r="F41" s="38"/>
    </row>
    <row r="42" spans="6:10" ht="15">
      <c r="F42" s="38"/>
      <c r="H42" s="7"/>
      <c r="I42" s="8" t="s">
        <v>20</v>
      </c>
      <c r="J42" s="7"/>
    </row>
    <row r="43" ht="15">
      <c r="F43" s="38"/>
    </row>
    <row r="44" spans="6:9" ht="15">
      <c r="F44" s="38"/>
      <c r="I44" s="6" t="s">
        <v>21</v>
      </c>
    </row>
    <row r="45" ht="15">
      <c r="F45" s="38"/>
    </row>
    <row r="46" spans="1:6" ht="15">
      <c r="A46" s="7"/>
      <c r="B46" s="7"/>
      <c r="C46" s="8" t="s">
        <v>22</v>
      </c>
      <c r="D46" s="7"/>
      <c r="F46" s="38"/>
    </row>
    <row r="47" ht="15">
      <c r="F47" s="38"/>
    </row>
    <row r="48" spans="1:2" ht="12.75">
      <c r="A48" s="10" t="s">
        <v>144</v>
      </c>
      <c r="B48" s="10" t="s">
        <v>38</v>
      </c>
    </row>
    <row r="49" spans="1:2" ht="12.75">
      <c r="A49" s="10" t="s">
        <v>145</v>
      </c>
      <c r="B49" s="10" t="s">
        <v>40</v>
      </c>
    </row>
    <row r="50" ht="15"/>
    <row r="51" ht="15"/>
    <row r="52" ht="15"/>
    <row r="53" ht="15"/>
    <row r="54" ht="15"/>
    <row r="55" ht="15"/>
    <row r="56" ht="15"/>
    <row r="57" ht="15"/>
    <row r="58" ht="15"/>
    <row r="59" ht="15"/>
  </sheetData>
  <sheetProtection/>
  <printOptions/>
  <pageMargins left="0.7" right="0.7" top="0.75" bottom="0.75" header="0.3" footer="0.3"/>
  <pageSetup fitToHeight="0" fitToWidth="1" horizontalDpi="300" verticalDpi="300" orientation="portrait" scale="58" r:id="rId3"/>
  <headerFooter>
    <oddHeader>&amp;L&amp;10CHEG 200&amp;C&amp;10F-R Problem 6.46, Second Edition&amp;R&amp;10&amp;D &amp;T</oddHeader>
    <oddFooter>&amp;L&amp;10EZ Setup v1.5&amp;C&amp;10Page &amp;P of &amp;N&amp;R&amp;10&amp;F</oddFooter>
  </headerFooter>
  <legacyDrawing r:id="rId2"/>
</worksheet>
</file>

<file path=xl/worksheets/sheet6.xml><?xml version="1.0" encoding="utf-8"?>
<worksheet xmlns="http://schemas.openxmlformats.org/spreadsheetml/2006/main" xmlns:r="http://schemas.openxmlformats.org/officeDocument/2006/relationships">
  <sheetPr codeName="Sheet5"/>
  <dimension ref="A1:B15"/>
  <sheetViews>
    <sheetView zoomScalePageLayoutView="0" workbookViewId="0" topLeftCell="A1">
      <selection activeCell="A1" sqref="A1"/>
    </sheetView>
  </sheetViews>
  <sheetFormatPr defaultColWidth="9.140625" defaultRowHeight="15"/>
  <sheetData>
    <row r="1" ht="14.25">
      <c r="A1">
        <v>1</v>
      </c>
    </row>
    <row r="2" ht="14.25">
      <c r="A2" t="s">
        <v>52</v>
      </c>
    </row>
    <row r="3" ht="14.25">
      <c r="A3">
        <v>1</v>
      </c>
    </row>
    <row r="4" ht="14.25">
      <c r="A4">
        <v>0</v>
      </c>
    </row>
    <row r="5" ht="14.25">
      <c r="A5">
        <v>1</v>
      </c>
    </row>
    <row r="6" ht="14.25">
      <c r="A6">
        <v>0.05</v>
      </c>
    </row>
    <row r="8" spans="1:2" ht="14.25">
      <c r="A8" s="20"/>
      <c r="B8" s="20"/>
    </row>
    <row r="9" ht="14.25">
      <c r="A9" t="s">
        <v>53</v>
      </c>
    </row>
    <row r="10" ht="14.25">
      <c r="A10" t="s">
        <v>27</v>
      </c>
    </row>
    <row r="15" ht="14.25">
      <c r="B15" s="2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B15"/>
  <sheetViews>
    <sheetView zoomScalePageLayoutView="0" workbookViewId="0" topLeftCell="A1">
      <selection activeCell="A1" sqref="A1"/>
    </sheetView>
  </sheetViews>
  <sheetFormatPr defaultColWidth="9.140625" defaultRowHeight="15"/>
  <sheetData>
    <row r="1" ht="14.25">
      <c r="A1">
        <v>1</v>
      </c>
    </row>
    <row r="2" ht="14.25">
      <c r="A2" t="s">
        <v>52</v>
      </c>
    </row>
    <row r="3" ht="14.25">
      <c r="A3">
        <v>1</v>
      </c>
    </row>
    <row r="4" ht="14.25">
      <c r="A4">
        <v>0</v>
      </c>
    </row>
    <row r="5" ht="14.25">
      <c r="A5">
        <v>1</v>
      </c>
    </row>
    <row r="6" ht="14.25">
      <c r="A6">
        <v>0.05</v>
      </c>
    </row>
    <row r="8" spans="1:2" ht="14.25">
      <c r="A8" s="20"/>
      <c r="B8" s="20"/>
    </row>
    <row r="9" ht="14.25">
      <c r="A9" t="s">
        <v>54</v>
      </c>
    </row>
    <row r="10" ht="14.25">
      <c r="A10" t="s">
        <v>27</v>
      </c>
    </row>
    <row r="15" ht="14.25">
      <c r="B15" s="2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4">
    <pageSetUpPr fitToPage="1"/>
  </sheetPr>
  <dimension ref="A1:C55"/>
  <sheetViews>
    <sheetView zoomScalePageLayoutView="0" workbookViewId="0" topLeftCell="A1">
      <selection activeCell="A1" sqref="A1"/>
    </sheetView>
  </sheetViews>
  <sheetFormatPr defaultColWidth="9.140625" defaultRowHeight="15"/>
  <sheetData>
    <row r="1" ht="15">
      <c r="A1" s="21"/>
    </row>
    <row r="2" ht="15">
      <c r="B2" t="s">
        <v>147</v>
      </c>
    </row>
    <row r="4" spans="1:3" ht="14.25" customHeight="1">
      <c r="A4" s="1" t="s">
        <v>27</v>
      </c>
      <c r="B4" s="1" t="s">
        <v>81</v>
      </c>
      <c r="C4" s="1" t="s">
        <v>88</v>
      </c>
    </row>
    <row r="5" spans="1:3" ht="15">
      <c r="A5" s="45">
        <v>0</v>
      </c>
      <c r="B5" s="22">
        <v>145.178446387434</v>
      </c>
      <c r="C5" s="23">
        <v>145.178446387434</v>
      </c>
    </row>
    <row r="6" spans="1:3" ht="15">
      <c r="A6" s="45">
        <v>0.019999999552965164</v>
      </c>
      <c r="B6" s="24">
        <v>142.13087122275087</v>
      </c>
      <c r="C6" s="25">
        <v>144.57059829906598</v>
      </c>
    </row>
    <row r="7" spans="1:3" ht="15">
      <c r="A7" s="45">
        <v>0.03999999910593033</v>
      </c>
      <c r="B7" s="24">
        <v>139.2442779084927</v>
      </c>
      <c r="C7" s="25">
        <v>143.95369304823697</v>
      </c>
    </row>
    <row r="8" spans="1:3" ht="15">
      <c r="A8" s="45">
        <v>0.05999999865889549</v>
      </c>
      <c r="B8" s="24">
        <v>136.50804512769665</v>
      </c>
      <c r="C8" s="25">
        <v>143.3274203253125</v>
      </c>
    </row>
    <row r="9" spans="1:3" ht="15">
      <c r="A9" s="45">
        <v>0.07999999821186066</v>
      </c>
      <c r="B9" s="24">
        <v>133.91204999825015</v>
      </c>
      <c r="C9" s="25">
        <v>142.69144848687048</v>
      </c>
    </row>
    <row r="10" spans="1:3" ht="15">
      <c r="A10" s="45">
        <v>0.09999999403953552</v>
      </c>
      <c r="B10" s="24">
        <v>131.4467262559482</v>
      </c>
      <c r="C10" s="25">
        <v>142.04543037400722</v>
      </c>
    </row>
    <row r="11" spans="1:3" ht="15">
      <c r="A11" s="45">
        <v>0.11999999731779099</v>
      </c>
      <c r="B11" s="24">
        <v>129.10309722489131</v>
      </c>
      <c r="C11" s="25">
        <v>141.38899555459628</v>
      </c>
    </row>
    <row r="12" spans="1:3" ht="15">
      <c r="A12" s="45">
        <v>0.14000000059604645</v>
      </c>
      <c r="B12" s="24">
        <v>126.8727845449444</v>
      </c>
      <c r="C12" s="25">
        <v>140.72175614159434</v>
      </c>
    </row>
    <row r="13" spans="1:3" ht="15">
      <c r="A13" s="45">
        <v>0.1599999964237213</v>
      </c>
      <c r="B13" s="24">
        <v>124.74799944427808</v>
      </c>
      <c r="C13" s="25">
        <v>140.04329806558286</v>
      </c>
    </row>
    <row r="14" spans="1:3" ht="15">
      <c r="A14" s="45">
        <v>0.17999999225139618</v>
      </c>
      <c r="B14" s="24">
        <v>122.72152431473437</v>
      </c>
      <c r="C14" s="25">
        <v>139.35318398392045</v>
      </c>
    </row>
    <row r="15" spans="1:3" ht="15">
      <c r="A15" s="45">
        <v>0.19999998807907104</v>
      </c>
      <c r="B15" s="24">
        <v>120.78668362029812</v>
      </c>
      <c r="C15" s="25">
        <v>138.6509464927199</v>
      </c>
    </row>
    <row r="16" spans="1:3" ht="15">
      <c r="A16" s="45">
        <v>0.2199999988079071</v>
      </c>
      <c r="B16" s="24">
        <v>118.93731383585146</v>
      </c>
      <c r="C16" s="25">
        <v>137.93609103600107</v>
      </c>
    </row>
    <row r="17" spans="1:3" ht="15">
      <c r="A17" s="45">
        <v>0.23999999463558197</v>
      </c>
      <c r="B17" s="24">
        <v>117.16773435564532</v>
      </c>
      <c r="C17" s="25">
        <v>137.20809008738493</v>
      </c>
    </row>
    <row r="18" spans="1:3" ht="15">
      <c r="A18" s="45">
        <v>0.25999999046325684</v>
      </c>
      <c r="B18" s="24">
        <v>115.47270773487767</v>
      </c>
      <c r="C18" s="25">
        <v>136.4663802409413</v>
      </c>
    </row>
    <row r="19" spans="1:3" ht="15">
      <c r="A19" s="45">
        <v>0.2800000011920929</v>
      </c>
      <c r="B19" s="24">
        <v>113.84740574957716</v>
      </c>
      <c r="C19" s="25">
        <v>135.71035930203536</v>
      </c>
    </row>
    <row r="20" spans="1:3" ht="15">
      <c r="A20" s="45">
        <v>0.29999998211860657</v>
      </c>
      <c r="B20" s="24">
        <v>112.28738612338041</v>
      </c>
      <c r="C20" s="25">
        <v>134.93938531761052</v>
      </c>
    </row>
    <row r="21" spans="1:3" ht="15">
      <c r="A21" s="45">
        <v>0.3199999928474426</v>
      </c>
      <c r="B21" s="24">
        <v>110.788545981087</v>
      </c>
      <c r="C21" s="25">
        <v>134.15276590929443</v>
      </c>
    </row>
    <row r="22" spans="1:3" ht="15">
      <c r="A22" s="45">
        <v>0.3400000035762787</v>
      </c>
      <c r="B22" s="24">
        <v>109.34710924233052</v>
      </c>
      <c r="C22" s="25">
        <v>133.3497602128344</v>
      </c>
    </row>
    <row r="23" spans="1:3" ht="15">
      <c r="A23" s="45">
        <v>0.35999998450279236</v>
      </c>
      <c r="B23" s="24">
        <v>107.95959268146215</v>
      </c>
      <c r="C23" s="25">
        <v>132.52957112035656</v>
      </c>
    </row>
    <row r="24" spans="1:3" ht="15">
      <c r="A24" s="45">
        <v>0.3799999952316284</v>
      </c>
      <c r="B24" s="24">
        <v>106.62277295715216</v>
      </c>
      <c r="C24" s="25">
        <v>131.69133752262474</v>
      </c>
    </row>
    <row r="25" spans="1:3" ht="15">
      <c r="A25" s="45">
        <v>0.3999999761581421</v>
      </c>
      <c r="B25" s="24">
        <v>105.33368079408415</v>
      </c>
      <c r="C25" s="25">
        <v>130.8341323696054</v>
      </c>
    </row>
    <row r="26" spans="1:3" ht="15">
      <c r="A26" s="45">
        <v>0.41999998688697815</v>
      </c>
      <c r="B26" s="24">
        <v>104.08956316396835</v>
      </c>
      <c r="C26" s="25">
        <v>129.95694618526846</v>
      </c>
    </row>
    <row r="27" spans="1:3" ht="15">
      <c r="A27" s="45">
        <v>0.4399999976158142</v>
      </c>
      <c r="B27" s="24">
        <v>102.88787455808308</v>
      </c>
      <c r="C27" s="25">
        <v>129.05868706758704</v>
      </c>
    </row>
    <row r="28" spans="1:3" ht="15">
      <c r="A28" s="45">
        <v>0.4599999785423279</v>
      </c>
      <c r="B28" s="24">
        <v>101.72626050207562</v>
      </c>
      <c r="C28" s="25">
        <v>128.13817002164393</v>
      </c>
    </row>
    <row r="29" spans="1:3" ht="15">
      <c r="A29" s="45">
        <v>0.47999998927116394</v>
      </c>
      <c r="B29" s="24">
        <v>100.60252749471617</v>
      </c>
      <c r="C29" s="25">
        <v>127.1940936864088</v>
      </c>
    </row>
    <row r="30" spans="1:3" ht="15">
      <c r="A30" s="45">
        <v>0.5</v>
      </c>
      <c r="B30" s="24">
        <v>99.51464688676823</v>
      </c>
      <c r="C30" s="25">
        <v>126.22504130445606</v>
      </c>
    </row>
    <row r="31" spans="1:3" ht="15">
      <c r="A31" s="45">
        <v>0.5199999809265137</v>
      </c>
      <c r="B31" s="24">
        <v>98.46073354720149</v>
      </c>
      <c r="C31" s="25">
        <v>125.22945647902442</v>
      </c>
    </row>
    <row r="32" spans="1:3" ht="15">
      <c r="A32" s="45">
        <v>0.5399999618530273</v>
      </c>
      <c r="B32" s="24">
        <v>97.43902743855695</v>
      </c>
      <c r="C32" s="25">
        <v>124.20562474938261</v>
      </c>
    </row>
    <row r="33" spans="1:3" ht="15">
      <c r="A33" s="45">
        <v>0.5600000023841858</v>
      </c>
      <c r="B33" s="24">
        <v>96.44788973807665</v>
      </c>
      <c r="C33" s="25">
        <v>123.1516474084537</v>
      </c>
    </row>
    <row r="34" spans="1:3" ht="15">
      <c r="A34" s="45">
        <v>0.5799999833106995</v>
      </c>
      <c r="B34" s="24">
        <v>95.48580186798621</v>
      </c>
      <c r="C34" s="25">
        <v>122.06542986620389</v>
      </c>
    </row>
    <row r="35" spans="1:3" ht="15">
      <c r="A35" s="45">
        <v>0.5999999642372131</v>
      </c>
      <c r="B35" s="24">
        <v>94.55133543424866</v>
      </c>
      <c r="C35" s="25">
        <v>120.94462928489173</v>
      </c>
    </row>
    <row r="36" spans="1:3" ht="15">
      <c r="A36" s="45">
        <v>0.6200000047683716</v>
      </c>
      <c r="B36" s="24">
        <v>93.64315804487025</v>
      </c>
      <c r="C36" s="25">
        <v>119.78662742697496</v>
      </c>
    </row>
    <row r="37" spans="1:3" ht="15">
      <c r="A37" s="45">
        <v>0.6399999856948853</v>
      </c>
      <c r="B37" s="24">
        <v>92.76003040074768</v>
      </c>
      <c r="C37" s="25">
        <v>118.58848992697101</v>
      </c>
    </row>
    <row r="38" spans="1:3" ht="15">
      <c r="A38" s="45">
        <v>0.6599999666213989</v>
      </c>
      <c r="B38" s="24">
        <v>91.90078496188069</v>
      </c>
      <c r="C38" s="25">
        <v>117.34689356263664</v>
      </c>
    </row>
    <row r="39" spans="1:3" ht="15">
      <c r="A39" s="45">
        <v>0.6800000071525574</v>
      </c>
      <c r="B39" s="24">
        <v>91.0643259473719</v>
      </c>
      <c r="C39" s="25">
        <v>116.05806128388761</v>
      </c>
    </row>
    <row r="40" spans="1:3" ht="15">
      <c r="A40" s="45">
        <v>0.699999988079071</v>
      </c>
      <c r="B40" s="24">
        <v>90.24963418401512</v>
      </c>
      <c r="C40" s="25">
        <v>114.71768948397869</v>
      </c>
    </row>
    <row r="41" spans="1:3" ht="15">
      <c r="A41" s="45">
        <v>0.7199999690055847</v>
      </c>
      <c r="B41" s="24">
        <v>89.4557457725077</v>
      </c>
      <c r="C41" s="25">
        <v>113.32081320875568</v>
      </c>
    </row>
    <row r="42" spans="1:3" ht="15">
      <c r="A42" s="45">
        <v>0.7400000095367432</v>
      </c>
      <c r="B42" s="24">
        <v>88.68175402688605</v>
      </c>
      <c r="C42" s="25">
        <v>111.86167233562566</v>
      </c>
    </row>
    <row r="43" spans="1:3" ht="15">
      <c r="A43" s="45">
        <v>0.7599999904632568</v>
      </c>
      <c r="B43" s="24">
        <v>87.92681141396048</v>
      </c>
      <c r="C43" s="25">
        <v>110.33354575184609</v>
      </c>
    </row>
    <row r="44" spans="1:3" ht="15">
      <c r="A44" s="45">
        <v>0.7799999713897705</v>
      </c>
      <c r="B44" s="24">
        <v>87.19011500755137</v>
      </c>
      <c r="C44" s="25">
        <v>108.72848371246457</v>
      </c>
    </row>
    <row r="45" spans="1:3" ht="15">
      <c r="A45" s="45">
        <v>0.7999999523162842</v>
      </c>
      <c r="B45" s="24">
        <v>86.47091036735956</v>
      </c>
      <c r="C45" s="25">
        <v>107.03700237927265</v>
      </c>
    </row>
    <row r="46" spans="1:3" ht="15">
      <c r="A46" s="45">
        <v>0.8199999928474426</v>
      </c>
      <c r="B46" s="24">
        <v>85.76848184179022</v>
      </c>
      <c r="C46" s="25">
        <v>105.24763678098809</v>
      </c>
    </row>
    <row r="47" spans="1:3" ht="15">
      <c r="A47" s="45">
        <v>0.8399999737739563</v>
      </c>
      <c r="B47" s="24">
        <v>85.08216032569356</v>
      </c>
      <c r="C47" s="25">
        <v>103.34635510381999</v>
      </c>
    </row>
    <row r="48" spans="1:3" ht="15">
      <c r="A48" s="45">
        <v>0.85999995470047</v>
      </c>
      <c r="B48" s="24">
        <v>84.41130968431865</v>
      </c>
      <c r="C48" s="25">
        <v>101.31565491465716</v>
      </c>
    </row>
    <row r="49" spans="1:3" ht="15">
      <c r="A49" s="45">
        <v>0.8799999952316284</v>
      </c>
      <c r="B49" s="24">
        <v>83.75532578359552</v>
      </c>
      <c r="C49" s="25">
        <v>99.13330155846056</v>
      </c>
    </row>
    <row r="50" spans="1:3" ht="15">
      <c r="A50" s="45">
        <v>0.8999999761581421</v>
      </c>
      <c r="B50" s="24">
        <v>83.11364327815863</v>
      </c>
      <c r="C50" s="25">
        <v>96.77040714768096</v>
      </c>
    </row>
    <row r="51" spans="1:3" ht="15">
      <c r="A51" s="45">
        <v>0.9199999570846558</v>
      </c>
      <c r="B51" s="24">
        <v>82.48572203530018</v>
      </c>
      <c r="C51" s="25">
        <v>94.18829158636113</v>
      </c>
    </row>
    <row r="52" spans="1:3" ht="15">
      <c r="A52" s="45">
        <v>0.9399999976158142</v>
      </c>
      <c r="B52" s="24">
        <v>81.87104810468774</v>
      </c>
      <c r="C52" s="25">
        <v>91.33333433935395</v>
      </c>
    </row>
    <row r="53" spans="1:3" ht="15">
      <c r="A53" s="45">
        <v>0.9599999785423279</v>
      </c>
      <c r="B53" s="24">
        <v>81.26914050638767</v>
      </c>
      <c r="C53" s="25">
        <v>88.12772817492767</v>
      </c>
    </row>
    <row r="54" spans="1:3" ht="15">
      <c r="A54" s="45">
        <v>0.9799999594688416</v>
      </c>
      <c r="B54" s="24">
        <v>80.67953765481847</v>
      </c>
      <c r="C54" s="25">
        <v>84.45133380888082</v>
      </c>
    </row>
    <row r="55" spans="1:3" ht="15">
      <c r="A55" s="45">
        <v>1</v>
      </c>
      <c r="B55" s="26">
        <v>80.10180026790363</v>
      </c>
      <c r="C55" s="27">
        <v>80.10180026790361</v>
      </c>
    </row>
  </sheetData>
  <sheetProtection/>
  <printOptions/>
  <pageMargins left="0.7" right="0.7" top="0.75" bottom="0.75" header="0.3" footer="0.3"/>
  <pageSetup fitToHeight="0" fitToWidth="1" orientation="portrait" scale="69" r:id="rId4"/>
  <headerFooter>
    <oddHeader>&amp;L&amp;10CHEG 200&amp;C&amp;10F-R Problem 6.46, Second Edition&amp;R&amp;10&amp;D &amp;T</oddHeader>
    <oddFooter>&amp;L&amp;10EZ Setup v1.2&amp;C&amp;10Page &amp;P of &amp;N&amp;R&amp;10&amp;F</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J38"/>
  <sheetViews>
    <sheetView zoomScalePageLayoutView="0" workbookViewId="0" topLeftCell="A1">
      <selection activeCell="E1" sqref="E1"/>
    </sheetView>
  </sheetViews>
  <sheetFormatPr defaultColWidth="9.140625" defaultRowHeight="15"/>
  <cols>
    <col min="1" max="1" width="10.57421875" style="0" customWidth="1"/>
    <col min="2" max="2" width="1.57421875" style="0" customWidth="1"/>
    <col min="3" max="4" width="10.57421875" style="0" customWidth="1"/>
    <col min="5" max="5" width="1.57421875" style="0" customWidth="1"/>
    <col min="6" max="6" width="80.57421875" style="39" customWidth="1"/>
    <col min="7" max="7" width="1.57421875" style="0" customWidth="1"/>
    <col min="8" max="10" width="12.57421875" style="0" customWidth="1"/>
  </cols>
  <sheetData>
    <row r="1" spans="1:10" ht="15">
      <c r="A1" s="1" t="s">
        <v>0</v>
      </c>
      <c r="B1" s="2"/>
      <c r="C1" s="1" t="s">
        <v>1</v>
      </c>
      <c r="D1" s="1" t="s">
        <v>2</v>
      </c>
      <c r="E1" s="3"/>
      <c r="F1" s="1" t="s">
        <v>92</v>
      </c>
      <c r="G1" s="4"/>
      <c r="H1" s="1" t="s">
        <v>4</v>
      </c>
      <c r="I1" s="1" t="s">
        <v>5</v>
      </c>
      <c r="J1" s="1" t="s">
        <v>6</v>
      </c>
    </row>
    <row r="2" spans="1:9" ht="15.75" thickBot="1">
      <c r="A2" s="1"/>
      <c r="B2" s="2"/>
      <c r="C2" s="1"/>
      <c r="D2" s="1"/>
      <c r="E2" s="3"/>
      <c r="F2" s="3"/>
      <c r="G2" s="1"/>
      <c r="H2" s="1"/>
      <c r="I2" s="5"/>
    </row>
    <row r="3" spans="1:6" ht="15">
      <c r="A3" s="7"/>
      <c r="B3" s="7"/>
      <c r="C3" s="8" t="s">
        <v>42</v>
      </c>
      <c r="D3" s="7"/>
      <c r="F3" s="35" t="s">
        <v>58</v>
      </c>
    </row>
    <row r="4" ht="15">
      <c r="F4" s="51" t="s">
        <v>102</v>
      </c>
    </row>
    <row r="5" spans="1:6" ht="15">
      <c r="A5" s="31" t="s">
        <v>30</v>
      </c>
      <c r="B5" s="31" t="s">
        <v>24</v>
      </c>
      <c r="C5" s="31">
        <f>H8</f>
        <v>0.699999988079071</v>
      </c>
      <c r="F5" s="36"/>
    </row>
    <row r="6" spans="1:6" ht="15">
      <c r="A6" s="31" t="s">
        <v>81</v>
      </c>
      <c r="B6" s="31" t="s">
        <v>24</v>
      </c>
      <c r="C6" s="31">
        <f>H12</f>
        <v>112.28738321422757</v>
      </c>
      <c r="D6" s="13" t="s">
        <v>51</v>
      </c>
      <c r="F6" s="49" t="s">
        <v>136</v>
      </c>
    </row>
    <row r="7" spans="1:6" ht="15">
      <c r="A7" s="9" t="s">
        <v>88</v>
      </c>
      <c r="B7" s="9" t="s">
        <v>24</v>
      </c>
      <c r="C7" s="9">
        <v>1</v>
      </c>
      <c r="D7" s="13" t="s">
        <v>51</v>
      </c>
      <c r="F7" s="36"/>
    </row>
    <row r="8" spans="6:9" ht="15">
      <c r="F8" s="36" t="s">
        <v>91</v>
      </c>
      <c r="H8" s="32">
        <f>I8</f>
        <v>0.699999988079071</v>
      </c>
      <c r="I8" s="32">
        <f>1-C12</f>
        <v>0.699999988079071</v>
      </c>
    </row>
    <row r="9" spans="1:6" ht="15">
      <c r="A9" s="7"/>
      <c r="B9" s="7"/>
      <c r="C9" s="8" t="s">
        <v>41</v>
      </c>
      <c r="D9" s="7"/>
      <c r="F9" s="36"/>
    </row>
    <row r="10" ht="15">
      <c r="F10" s="40" t="s">
        <v>80</v>
      </c>
    </row>
    <row r="11" spans="1:6" ht="15">
      <c r="A11" s="11" t="s">
        <v>36</v>
      </c>
      <c r="B11" s="11" t="s">
        <v>24</v>
      </c>
      <c r="C11" s="12">
        <v>760</v>
      </c>
      <c r="D11" s="13" t="s">
        <v>59</v>
      </c>
      <c r="F11" s="36"/>
    </row>
    <row r="12" spans="1:9" ht="15">
      <c r="A12" s="11" t="s">
        <v>27</v>
      </c>
      <c r="B12" s="11" t="s">
        <v>24</v>
      </c>
      <c r="C12" s="12">
        <v>0.30000001192092896</v>
      </c>
      <c r="F12" s="36" t="s">
        <v>118</v>
      </c>
      <c r="H12" s="32">
        <f>I12</f>
        <v>112.28738321422757</v>
      </c>
      <c r="I12" s="32">
        <v>112.28738321422757</v>
      </c>
    </row>
    <row r="13" spans="1:10" ht="15">
      <c r="A13" s="11" t="s">
        <v>82</v>
      </c>
      <c r="B13" s="11" t="s">
        <v>24</v>
      </c>
      <c r="C13" s="12">
        <v>6.89272</v>
      </c>
      <c r="F13" s="36" t="s">
        <v>119</v>
      </c>
      <c r="H13" s="33">
        <f>C7</f>
        <v>1</v>
      </c>
      <c r="I13" s="33">
        <v>134.93938434789288</v>
      </c>
      <c r="J13" s="33">
        <f>(H13-I13)^2</f>
        <v>17939.758679492574</v>
      </c>
    </row>
    <row r="14" spans="1:6" ht="15">
      <c r="A14" s="11" t="s">
        <v>83</v>
      </c>
      <c r="B14" s="11" t="s">
        <v>24</v>
      </c>
      <c r="C14" s="12">
        <v>1203.531</v>
      </c>
      <c r="F14" s="36"/>
    </row>
    <row r="15" spans="6:10" ht="15">
      <c r="F15" s="43" t="s">
        <v>125</v>
      </c>
      <c r="I15" s="14" t="s">
        <v>43</v>
      </c>
      <c r="J15" s="15">
        <f>SUM(J13)</f>
        <v>17939.758679492574</v>
      </c>
    </row>
    <row r="16" spans="1:6" ht="15">
      <c r="A16" s="11" t="s">
        <v>84</v>
      </c>
      <c r="B16" s="11" t="s">
        <v>24</v>
      </c>
      <c r="C16" s="12">
        <v>219.888</v>
      </c>
      <c r="F16" s="36"/>
    </row>
    <row r="17" spans="1:6" ht="15">
      <c r="A17" s="11" t="s">
        <v>85</v>
      </c>
      <c r="B17" s="11" t="s">
        <v>24</v>
      </c>
      <c r="C17" s="12">
        <v>7.06623</v>
      </c>
      <c r="F17" s="40" t="s">
        <v>73</v>
      </c>
    </row>
    <row r="18" spans="1:6" ht="15">
      <c r="A18" s="11" t="s">
        <v>86</v>
      </c>
      <c r="B18" s="11" t="s">
        <v>24</v>
      </c>
      <c r="C18" s="12">
        <v>1507.434</v>
      </c>
      <c r="F18" s="36"/>
    </row>
    <row r="19" spans="1:10" ht="15">
      <c r="A19" s="11" t="s">
        <v>87</v>
      </c>
      <c r="B19" s="11" t="s">
        <v>24</v>
      </c>
      <c r="C19" s="12">
        <v>214.985</v>
      </c>
      <c r="F19" s="36" t="s">
        <v>120</v>
      </c>
      <c r="H19" s="7"/>
      <c r="I19" s="8" t="s">
        <v>20</v>
      </c>
      <c r="J19" s="7"/>
    </row>
    <row r="20" ht="15">
      <c r="F20" s="36" t="s">
        <v>121</v>
      </c>
    </row>
    <row r="21" spans="6:9" ht="15">
      <c r="F21" s="36"/>
      <c r="I21" s="6" t="s">
        <v>21</v>
      </c>
    </row>
    <row r="22" ht="15">
      <c r="F22" s="40" t="s">
        <v>122</v>
      </c>
    </row>
    <row r="23" ht="15">
      <c r="F23" s="36"/>
    </row>
    <row r="24" ht="15">
      <c r="F24" s="36" t="s">
        <v>74</v>
      </c>
    </row>
    <row r="25" ht="15">
      <c r="F25" s="36" t="s">
        <v>75</v>
      </c>
    </row>
    <row r="26" ht="15">
      <c r="F26" s="36" t="s">
        <v>76</v>
      </c>
    </row>
    <row r="27" ht="15">
      <c r="F27" s="36"/>
    </row>
    <row r="28" ht="15">
      <c r="F28" s="40" t="s">
        <v>123</v>
      </c>
    </row>
    <row r="29" ht="15">
      <c r="F29" s="36"/>
    </row>
    <row r="30" ht="15">
      <c r="F30" s="36" t="s">
        <v>77</v>
      </c>
    </row>
    <row r="31" ht="15">
      <c r="F31" s="36" t="s">
        <v>78</v>
      </c>
    </row>
    <row r="32" ht="15">
      <c r="F32" s="36" t="s">
        <v>79</v>
      </c>
    </row>
    <row r="33" ht="15.75" thickBot="1">
      <c r="F33" s="37"/>
    </row>
    <row r="34" ht="15">
      <c r="F34" s="38"/>
    </row>
    <row r="35" spans="1:6" ht="15">
      <c r="A35" s="7"/>
      <c r="B35" s="7"/>
      <c r="C35" s="8" t="s">
        <v>22</v>
      </c>
      <c r="D35" s="7"/>
      <c r="F35" s="38"/>
    </row>
    <row r="36" ht="15">
      <c r="F36" s="38"/>
    </row>
    <row r="37" spans="1:6" ht="15">
      <c r="A37" s="10" t="s">
        <v>93</v>
      </c>
      <c r="B37" s="10" t="s">
        <v>89</v>
      </c>
      <c r="F37" s="38"/>
    </row>
    <row r="38" spans="1:6" ht="15">
      <c r="A38" s="10" t="s">
        <v>94</v>
      </c>
      <c r="B38" s="10" t="s">
        <v>90</v>
      </c>
      <c r="F38" s="38"/>
    </row>
    <row r="39" ht="15"/>
    <row r="40" ht="15"/>
    <row r="41" ht="15"/>
    <row r="42" ht="15"/>
    <row r="43" ht="15"/>
    <row r="44" ht="15"/>
    <row r="45" ht="15"/>
    <row r="46" ht="15"/>
    <row r="47" ht="15"/>
    <row r="48" ht="15"/>
  </sheetData>
  <sheetProtection/>
  <hyperlinks>
    <hyperlink ref="F15" r:id="rId1" display="//         Click here to learn how to use the various &quot;vle&quot; functions."/>
  </hyperlinks>
  <printOptions/>
  <pageMargins left="0.7" right="0.7" top="0.75" bottom="0.75" header="0.3" footer="0.3"/>
  <pageSetup fitToHeight="0" fitToWidth="1" orientation="portrait" scale="58" r:id="rId4"/>
  <headerFooter>
    <oddHeader>&amp;L&amp;10CHEG 200&amp;C&amp;10F-R Problem 6.46, Second Edition&amp;R&amp;10&amp;D &amp;T</oddHeader>
    <oddFooter>&amp;L&amp;10EZ Setup v1.2&amp;C&amp;10Page &amp;P of &amp;N&amp;R&amp;10&amp;F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Hanyak</dc:creator>
  <cp:keywords/>
  <dc:description/>
  <cp:lastModifiedBy>Michael Hanyak</cp:lastModifiedBy>
  <cp:lastPrinted>2015-12-24T00:25:10Z</cp:lastPrinted>
  <dcterms:created xsi:type="dcterms:W3CDTF">2015-05-02T18:08:10Z</dcterms:created>
  <dcterms:modified xsi:type="dcterms:W3CDTF">2019-04-19T15:10:20Z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